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autoCompressPictures="0"/>
  <bookViews>
    <workbookView xWindow="0" yWindow="0" windowWidth="25600" windowHeight="16060"/>
  </bookViews>
  <sheets>
    <sheet name="ARAC Budget for Pilot Phase 20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1" i="1"/>
  <c r="D12" i="1"/>
  <c r="D14" i="1"/>
  <c r="D15" i="1"/>
  <c r="D16" i="1"/>
  <c r="D18" i="1"/>
  <c r="D19" i="1"/>
  <c r="D20" i="1"/>
  <c r="D32" i="1"/>
  <c r="D33" i="1"/>
  <c r="D35" i="1"/>
  <c r="D36" i="1"/>
  <c r="D37" i="1"/>
  <c r="D49" i="1"/>
  <c r="E49" i="1"/>
  <c r="F10" i="1"/>
  <c r="F11" i="1"/>
  <c r="F12" i="1"/>
  <c r="F16" i="1"/>
  <c r="F18" i="1"/>
  <c r="F19" i="1"/>
  <c r="F20" i="1"/>
  <c r="F24" i="1"/>
  <c r="F31" i="1"/>
  <c r="F32" i="1"/>
  <c r="F33" i="1"/>
  <c r="F35" i="1"/>
  <c r="F36" i="1"/>
  <c r="F37" i="1"/>
  <c r="F49" i="1"/>
  <c r="G49" i="1"/>
  <c r="H16" i="1"/>
  <c r="H18" i="1"/>
  <c r="H19" i="1"/>
  <c r="H20" i="1"/>
  <c r="H22" i="1"/>
  <c r="H23" i="1"/>
  <c r="H24" i="1"/>
  <c r="H31" i="1"/>
  <c r="H32" i="1"/>
  <c r="H33" i="1"/>
  <c r="H35" i="1"/>
  <c r="H36" i="1"/>
  <c r="H37" i="1"/>
  <c r="H49" i="1"/>
  <c r="I49" i="1"/>
  <c r="B51" i="1"/>
  <c r="P49" i="1"/>
  <c r="P50" i="1"/>
  <c r="O49" i="1"/>
  <c r="O50" i="1"/>
  <c r="N49" i="1"/>
  <c r="N50" i="1"/>
  <c r="I27" i="1"/>
  <c r="M27" i="1"/>
  <c r="I28" i="1"/>
  <c r="M28" i="1"/>
  <c r="I29" i="1"/>
  <c r="M29" i="1"/>
  <c r="M49" i="1"/>
  <c r="M50" i="1"/>
  <c r="I21" i="1"/>
  <c r="L21" i="1"/>
  <c r="I22" i="1"/>
  <c r="L22" i="1"/>
  <c r="I23" i="1"/>
  <c r="L23" i="1"/>
  <c r="I24" i="1"/>
  <c r="L24" i="1"/>
  <c r="L49" i="1"/>
  <c r="L50" i="1"/>
  <c r="I4" i="1"/>
  <c r="K4" i="1"/>
  <c r="I5" i="1"/>
  <c r="K5" i="1"/>
  <c r="I6" i="1"/>
  <c r="K6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39" i="1"/>
  <c r="K39" i="1"/>
  <c r="I42" i="1"/>
  <c r="K42" i="1"/>
  <c r="I43" i="1"/>
  <c r="K43" i="1"/>
  <c r="I44" i="1"/>
  <c r="K44" i="1"/>
  <c r="I45" i="1"/>
  <c r="K45" i="1"/>
  <c r="I46" i="1"/>
  <c r="K46" i="1"/>
  <c r="I47" i="1"/>
  <c r="K47" i="1"/>
  <c r="K49" i="1"/>
  <c r="K50" i="1"/>
  <c r="Q49" i="1"/>
  <c r="J49" i="1"/>
  <c r="J48" i="1"/>
  <c r="I48" i="1"/>
  <c r="J47" i="1"/>
  <c r="J46" i="1"/>
  <c r="J45" i="1"/>
  <c r="J44" i="1"/>
  <c r="J43" i="1"/>
  <c r="J42" i="1"/>
  <c r="J41" i="1"/>
  <c r="I41" i="1"/>
  <c r="J40" i="1"/>
  <c r="I40" i="1"/>
  <c r="J39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J28" i="1"/>
  <c r="J27" i="1"/>
  <c r="J26" i="1"/>
  <c r="I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I7" i="1"/>
  <c r="J6" i="1"/>
  <c r="J5" i="1"/>
  <c r="J4" i="1"/>
</calcChain>
</file>

<file path=xl/sharedStrings.xml><?xml version="1.0" encoding="utf-8"?>
<sst xmlns="http://schemas.openxmlformats.org/spreadsheetml/2006/main" count="74" uniqueCount="50">
  <si>
    <t>EXPENDITURE</t>
  </si>
  <si>
    <t>INCOME</t>
  </si>
  <si>
    <t>NOTES</t>
  </si>
  <si>
    <t>Apr - Oct 2016</t>
  </si>
  <si>
    <t>Dec 2016 - Nov 2017</t>
  </si>
  <si>
    <t>No. of Delegates</t>
  </si>
  <si>
    <r>
      <rPr>
        <b/>
        <sz val="12"/>
        <color indexed="8"/>
        <rFont val="Calibri"/>
      </rPr>
      <t xml:space="preserve">Colloquium # 1 (CAIRO): </t>
    </r>
    <r>
      <rPr>
        <sz val="12"/>
        <color indexed="8"/>
        <rFont val="Calibri"/>
      </rPr>
      <t>Kickstart Meeeting</t>
    </r>
  </si>
  <si>
    <r>
      <rPr>
        <b/>
        <sz val="12"/>
        <color indexed="8"/>
        <rFont val="Calibri"/>
      </rPr>
      <t xml:space="preserve">Research Phase #1: </t>
    </r>
    <r>
      <rPr>
        <sz val="12"/>
        <color indexed="8"/>
        <rFont val="Calibri"/>
      </rPr>
      <t>Local research action, documentation of findings, preparation of learning unit</t>
    </r>
  </si>
  <si>
    <r>
      <rPr>
        <b/>
        <sz val="12"/>
        <color indexed="8"/>
        <rFont val="Calibri"/>
      </rPr>
      <t xml:space="preserve">Colloquium # 2 (TORONTO): </t>
    </r>
    <r>
      <rPr>
        <sz val="12"/>
        <color indexed="8"/>
        <rFont val="Calibri"/>
      </rPr>
      <t>presentation, peer support, training</t>
    </r>
  </si>
  <si>
    <r>
      <rPr>
        <b/>
        <sz val="12"/>
        <color indexed="8"/>
        <rFont val="Calibri"/>
      </rPr>
      <t xml:space="preserve">Research Phase #2: </t>
    </r>
    <r>
      <rPr>
        <sz val="12"/>
        <color indexed="8"/>
        <rFont val="Calibri"/>
      </rPr>
      <t>Local research action, documentation of findings, preparation of learning units, final report</t>
    </r>
  </si>
  <si>
    <r>
      <rPr>
        <b/>
        <sz val="12"/>
        <color indexed="8"/>
        <rFont val="Calibri"/>
      </rPr>
      <t xml:space="preserve">Colloquium # 3 (JOHANNESBURG): </t>
    </r>
    <r>
      <rPr>
        <sz val="12"/>
        <color indexed="8"/>
        <rFont val="Calibri"/>
      </rPr>
      <t>presentation and discussion of findings and dissemination</t>
    </r>
  </si>
  <si>
    <t>TOTAL EXPENDITURE    2016 - 2018</t>
  </si>
  <si>
    <t>TOTAL INCOME 2016 - 2018</t>
  </si>
  <si>
    <t>PRO HELVETIA JOHANNESBURG SDC FUNDING   (CHF50,000 over 2 years)</t>
  </si>
  <si>
    <t>PRO HELVETIA CAIRO FUNDING</t>
  </si>
  <si>
    <t>ZHDK INSTITUTE FOR ARTS EDUCATION FUNDING FOR AFRICA CLUSTER (Secured)</t>
  </si>
  <si>
    <r>
      <rPr>
        <i/>
        <sz val="12"/>
        <color indexed="8"/>
        <rFont val="Calibri"/>
      </rPr>
      <t>ZHDK Funding for the Another Roadmap International Histories Cluster (</t>
    </r>
    <r>
      <rPr>
        <i/>
        <sz val="12"/>
        <color indexed="8"/>
        <rFont val="Calibri"/>
      </rPr>
      <t>Secured</t>
    </r>
    <r>
      <rPr>
        <i/>
        <sz val="12"/>
        <color indexed="8"/>
        <rFont val="Calibri"/>
      </rPr>
      <t>)</t>
    </r>
  </si>
  <si>
    <t>ART EDU STIFTUNG       (Secured)</t>
  </si>
  <si>
    <t>CONTRIBUTIONS FROM THE WORKING GROUPS THEMSELVES (Secured)</t>
  </si>
  <si>
    <t>COMMONWEALTH FOUNDATION GRANT (UNSECURED)</t>
  </si>
  <si>
    <t>Invited Expert</t>
  </si>
  <si>
    <t>Honorarium</t>
  </si>
  <si>
    <t>Travel</t>
  </si>
  <si>
    <t>Accommodation</t>
  </si>
  <si>
    <t>Per Diem</t>
  </si>
  <si>
    <t>Johannesburg Working Group</t>
  </si>
  <si>
    <t>Research &amp; Practice Development</t>
  </si>
  <si>
    <t>Travel to and from the meeting, including visas</t>
  </si>
  <si>
    <t>Accommodation (3 nights at CHF70 per night)</t>
  </si>
  <si>
    <t xml:space="preserve">Per Diem (4 days at CHF25 per day) </t>
  </si>
  <si>
    <t>Maseru Working Group</t>
  </si>
  <si>
    <t>Lubumbashi Working Group</t>
  </si>
  <si>
    <t>Cairo Working Group</t>
  </si>
  <si>
    <t>Nyanza Working Group</t>
  </si>
  <si>
    <t>Kampala Working Group</t>
  </si>
  <si>
    <t>Lagos Working Group</t>
  </si>
  <si>
    <t>Administration &amp; Co-Ordination of the AR Africa Cluster (including managing budgets and research activities, organising colloquia, booking travel and accommodation, reporting, co-ordinating dissemination, maintaining dialogues with project partners, etc.).</t>
  </si>
  <si>
    <t xml:space="preserve">Liaison with the rest of the Another Roadmap network, including design and administration of the Another Roadmap School’s bespoke Web Platform; also logistics. </t>
  </si>
  <si>
    <t>Translation of reports</t>
  </si>
  <si>
    <t>Local organisational &amp; Logistical Costs Associated with Preparing and Hosting the Colloquia</t>
  </si>
  <si>
    <t>Transportation (e.g. taxi or mini van)</t>
  </si>
  <si>
    <t>Catering</t>
  </si>
  <si>
    <t>Internet Access</t>
  </si>
  <si>
    <t>Stationery</t>
  </si>
  <si>
    <t>Fuel for the Generator</t>
  </si>
  <si>
    <t>Telephone</t>
  </si>
  <si>
    <t>Costs associate with public event</t>
  </si>
  <si>
    <t>Sub-Total:</t>
  </si>
  <si>
    <t>Percentages</t>
  </si>
  <si>
    <t>Total Cost of the Entire Programme of Activity: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</si>
</sst>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[$CHF]#,##0"/>
    <numFmt numFmtId="166" formatCode="[$EUR]&quot; &quot;#,##0"/>
  </numFmts>
  <fonts count="11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Calibri"/>
    </font>
    <font>
      <i/>
      <sz val="12"/>
      <color indexed="8"/>
      <name val="Calibri"/>
    </font>
    <font>
      <b/>
      <sz val="12"/>
      <color indexed="8"/>
      <name val="Calibri"/>
    </font>
    <font>
      <b/>
      <i/>
      <sz val="12"/>
      <color indexed="8"/>
      <name val="Calibri"/>
    </font>
    <font>
      <i/>
      <sz val="12"/>
      <color indexed="14"/>
      <name val="Calibri"/>
    </font>
    <font>
      <sz val="12"/>
      <color indexed="8"/>
      <name val="Arial"/>
    </font>
    <font>
      <sz val="12"/>
      <color indexed="16"/>
      <name val="Calibri"/>
    </font>
    <font>
      <i/>
      <sz val="10"/>
      <color indexed="8"/>
      <name val="Arial"/>
    </font>
    <font>
      <sz val="12"/>
      <color indexed="8"/>
      <name val="Arial Bold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6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/>
      <diagonal/>
    </border>
    <border>
      <left style="thin">
        <color indexed="15"/>
      </left>
      <right style="thin">
        <color indexed="8"/>
      </right>
      <top/>
      <bottom/>
      <diagonal/>
    </border>
    <border>
      <left style="thin">
        <color indexed="15"/>
      </left>
      <right style="thin">
        <color indexed="8"/>
      </right>
      <top/>
      <bottom style="thin">
        <color indexed="8"/>
      </bottom>
      <diagonal/>
    </border>
    <border>
      <left style="thin">
        <color indexed="15"/>
      </left>
      <right/>
      <top style="thin">
        <color indexed="8"/>
      </top>
      <bottom style="thin">
        <color indexed="15"/>
      </bottom>
      <diagonal/>
    </border>
    <border>
      <left/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5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5"/>
      </top>
      <bottom style="thin">
        <color indexed="9"/>
      </bottom>
      <diagonal/>
    </border>
    <border>
      <left/>
      <right style="thin">
        <color indexed="9"/>
      </right>
      <top style="thin">
        <color indexed="15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164" fontId="4" fillId="2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wrapText="1"/>
    </xf>
    <xf numFmtId="1" fontId="2" fillId="3" borderId="13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5" fillId="4" borderId="14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vertical="top" wrapText="1"/>
    </xf>
    <xf numFmtId="0" fontId="4" fillId="2" borderId="19" xfId="0" applyNumberFormat="1" applyFont="1" applyFill="1" applyBorder="1" applyAlignment="1">
      <alignment vertical="top" wrapText="1"/>
    </xf>
    <xf numFmtId="0" fontId="4" fillId="2" borderId="19" xfId="0" applyNumberFormat="1" applyFont="1" applyFill="1" applyBorder="1" applyAlignment="1">
      <alignment horizontal="center"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0" fontId="4" fillId="3" borderId="19" xfId="0" applyNumberFormat="1" applyFont="1" applyFill="1" applyBorder="1" applyAlignment="1">
      <alignment horizontal="center" vertical="top" wrapText="1"/>
    </xf>
    <xf numFmtId="0" fontId="3" fillId="3" borderId="19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horizontal="center" vertical="top" wrapText="1"/>
    </xf>
    <xf numFmtId="165" fontId="2" fillId="2" borderId="12" xfId="0" applyNumberFormat="1" applyFont="1" applyFill="1" applyBorder="1" applyAlignment="1">
      <alignment vertical="top" wrapText="1"/>
    </xf>
    <xf numFmtId="165" fontId="2" fillId="2" borderId="13" xfId="0" applyNumberFormat="1" applyFont="1" applyFill="1" applyBorder="1" applyAlignment="1">
      <alignment vertical="top" wrapText="1"/>
    </xf>
    <xf numFmtId="165" fontId="2" fillId="3" borderId="13" xfId="0" applyNumberFormat="1" applyFont="1" applyFill="1" applyBorder="1" applyAlignment="1">
      <alignment vertical="top" wrapText="1"/>
    </xf>
    <xf numFmtId="165" fontId="4" fillId="3" borderId="13" xfId="0" applyNumberFormat="1" applyFont="1" applyFill="1" applyBorder="1" applyAlignment="1">
      <alignment vertical="top" wrapText="1"/>
    </xf>
    <xf numFmtId="165" fontId="3" fillId="3" borderId="13" xfId="0" applyNumberFormat="1" applyFont="1" applyFill="1" applyBorder="1" applyAlignment="1">
      <alignment vertical="top" wrapText="1"/>
    </xf>
    <xf numFmtId="166" fontId="3" fillId="4" borderId="14" xfId="0" applyNumberFormat="1" applyFont="1" applyFill="1" applyBorder="1" applyAlignment="1">
      <alignment vertical="top" wrapText="1"/>
    </xf>
    <xf numFmtId="0" fontId="2" fillId="0" borderId="24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horizontal="center" vertical="top" wrapText="1"/>
    </xf>
    <xf numFmtId="165" fontId="2" fillId="2" borderId="26" xfId="0" applyNumberFormat="1" applyFont="1" applyFill="1" applyBorder="1" applyAlignment="1">
      <alignment vertical="top" wrapText="1"/>
    </xf>
    <xf numFmtId="165" fontId="2" fillId="2" borderId="27" xfId="0" applyNumberFormat="1" applyFont="1" applyFill="1" applyBorder="1" applyAlignment="1">
      <alignment vertical="top" wrapText="1"/>
    </xf>
    <xf numFmtId="165" fontId="2" fillId="3" borderId="27" xfId="0" applyNumberFormat="1" applyFont="1" applyFill="1" applyBorder="1" applyAlignment="1">
      <alignment vertical="top" wrapText="1"/>
    </xf>
    <xf numFmtId="165" fontId="4" fillId="3" borderId="27" xfId="0" applyNumberFormat="1" applyFont="1" applyFill="1" applyBorder="1" applyAlignment="1">
      <alignment vertical="top" wrapText="1"/>
    </xf>
    <xf numFmtId="165" fontId="3" fillId="3" borderId="27" xfId="0" applyNumberFormat="1" applyFont="1" applyFill="1" applyBorder="1" applyAlignment="1">
      <alignment vertical="top" wrapText="1"/>
    </xf>
    <xf numFmtId="0" fontId="3" fillId="4" borderId="24" xfId="0" applyFont="1" applyFill="1" applyBorder="1" applyAlignment="1">
      <alignment vertical="top" wrapText="1"/>
    </xf>
    <xf numFmtId="166" fontId="3" fillId="4" borderId="24" xfId="0" applyNumberFormat="1" applyFont="1" applyFill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3" fillId="0" borderId="29" xfId="0" applyNumberFormat="1" applyFont="1" applyBorder="1" applyAlignment="1">
      <alignment horizontal="center" vertical="top" wrapText="1"/>
    </xf>
    <xf numFmtId="165" fontId="2" fillId="2" borderId="18" xfId="0" applyNumberFormat="1" applyFont="1" applyFill="1" applyBorder="1" applyAlignment="1">
      <alignment vertical="top" wrapText="1"/>
    </xf>
    <xf numFmtId="165" fontId="2" fillId="2" borderId="19" xfId="0" applyNumberFormat="1" applyFont="1" applyFill="1" applyBorder="1" applyAlignment="1">
      <alignment vertical="top" wrapText="1"/>
    </xf>
    <xf numFmtId="165" fontId="2" fillId="3" borderId="19" xfId="0" applyNumberFormat="1" applyFont="1" applyFill="1" applyBorder="1" applyAlignment="1">
      <alignment vertical="top" wrapText="1"/>
    </xf>
    <xf numFmtId="165" fontId="4" fillId="3" borderId="19" xfId="0" applyNumberFormat="1" applyFont="1" applyFill="1" applyBorder="1" applyAlignment="1">
      <alignment vertical="top" wrapText="1"/>
    </xf>
    <xf numFmtId="165" fontId="3" fillId="3" borderId="19" xfId="0" applyNumberFormat="1" applyFont="1" applyFill="1" applyBorder="1" applyAlignment="1">
      <alignment vertical="top" wrapText="1"/>
    </xf>
    <xf numFmtId="166" fontId="3" fillId="4" borderId="2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165" fontId="2" fillId="2" borderId="33" xfId="0" applyNumberFormat="1" applyFont="1" applyFill="1" applyBorder="1" applyAlignment="1">
      <alignment vertical="top" wrapText="1"/>
    </xf>
    <xf numFmtId="165" fontId="2" fillId="2" borderId="34" xfId="0" applyNumberFormat="1" applyFont="1" applyFill="1" applyBorder="1" applyAlignment="1">
      <alignment vertical="top" wrapText="1"/>
    </xf>
    <xf numFmtId="165" fontId="8" fillId="3" borderId="34" xfId="0" applyNumberFormat="1" applyFont="1" applyFill="1" applyBorder="1" applyAlignment="1">
      <alignment vertical="top" wrapText="1"/>
    </xf>
    <xf numFmtId="165" fontId="4" fillId="3" borderId="34" xfId="0" applyNumberFormat="1" applyFont="1" applyFill="1" applyBorder="1" applyAlignment="1">
      <alignment vertical="top" wrapText="1"/>
    </xf>
    <xf numFmtId="165" fontId="3" fillId="3" borderId="34" xfId="0" applyNumberFormat="1" applyFont="1" applyFill="1" applyBorder="1" applyAlignment="1">
      <alignment vertical="top" wrapText="1"/>
    </xf>
    <xf numFmtId="166" fontId="3" fillId="4" borderId="35" xfId="0" applyNumberFormat="1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" fontId="3" fillId="4" borderId="20" xfId="0" applyNumberFormat="1" applyFont="1" applyFill="1" applyBorder="1" applyAlignment="1">
      <alignment vertical="top" wrapText="1"/>
    </xf>
    <xf numFmtId="0" fontId="4" fillId="0" borderId="33" xfId="0" applyNumberFormat="1" applyFont="1" applyBorder="1" applyAlignment="1">
      <alignment vertical="top" wrapText="1"/>
    </xf>
    <xf numFmtId="1" fontId="2" fillId="0" borderId="34" xfId="0" applyNumberFormat="1" applyFont="1" applyBorder="1" applyAlignment="1">
      <alignment vertical="top" wrapText="1"/>
    </xf>
    <xf numFmtId="1" fontId="3" fillId="0" borderId="35" xfId="0" applyNumberFormat="1" applyFont="1" applyBorder="1" applyAlignment="1">
      <alignment horizontal="center" vertical="top" wrapText="1"/>
    </xf>
    <xf numFmtId="165" fontId="2" fillId="3" borderId="34" xfId="0" applyNumberFormat="1" applyFont="1" applyFill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165" fontId="2" fillId="2" borderId="39" xfId="0" applyNumberFormat="1" applyFont="1" applyFill="1" applyBorder="1" applyAlignment="1">
      <alignment vertical="top" wrapText="1"/>
    </xf>
    <xf numFmtId="165" fontId="2" fillId="2" borderId="40" xfId="0" applyNumberFormat="1" applyFont="1" applyFill="1" applyBorder="1" applyAlignment="1">
      <alignment vertical="top" wrapText="1"/>
    </xf>
    <xf numFmtId="0" fontId="2" fillId="0" borderId="27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165" fontId="2" fillId="3" borderId="41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65" fontId="4" fillId="2" borderId="33" xfId="0" applyNumberFormat="1" applyFont="1" applyFill="1" applyBorder="1" applyAlignment="1">
      <alignment vertical="top" wrapText="1"/>
    </xf>
    <xf numFmtId="165" fontId="4" fillId="2" borderId="34" xfId="0" applyNumberFormat="1" applyFont="1" applyFill="1" applyBorder="1" applyAlignment="1">
      <alignment vertical="top" wrapText="1"/>
    </xf>
    <xf numFmtId="165" fontId="4" fillId="2" borderId="43" xfId="0" applyNumberFormat="1" applyFont="1" applyFill="1" applyBorder="1" applyAlignment="1">
      <alignment vertical="top" wrapText="1"/>
    </xf>
    <xf numFmtId="165" fontId="4" fillId="2" borderId="44" xfId="0" applyNumberFormat="1" applyFont="1" applyFill="1" applyBorder="1" applyAlignment="1">
      <alignment vertical="top" wrapText="1"/>
    </xf>
    <xf numFmtId="165" fontId="4" fillId="2" borderId="45" xfId="0" applyNumberFormat="1" applyFont="1" applyFill="1" applyBorder="1" applyAlignment="1">
      <alignment vertical="top" wrapText="1"/>
    </xf>
    <xf numFmtId="165" fontId="2" fillId="3" borderId="46" xfId="0" applyNumberFormat="1" applyFont="1" applyFill="1" applyBorder="1" applyAlignment="1">
      <alignment vertical="top" wrapText="1"/>
    </xf>
    <xf numFmtId="165" fontId="4" fillId="3" borderId="47" xfId="0" applyNumberFormat="1" applyFont="1" applyFill="1" applyBorder="1" applyAlignment="1">
      <alignment vertical="top" wrapText="1"/>
    </xf>
    <xf numFmtId="165" fontId="3" fillId="3" borderId="48" xfId="0" applyNumberFormat="1" applyFont="1" applyFill="1" applyBorder="1" applyAlignment="1">
      <alignment vertical="top" wrapText="1"/>
    </xf>
    <xf numFmtId="166" fontId="5" fillId="4" borderId="49" xfId="0" applyNumberFormat="1" applyFont="1" applyFill="1" applyBorder="1" applyAlignment="1">
      <alignment vertical="top" wrapText="1"/>
    </xf>
    <xf numFmtId="1" fontId="4" fillId="0" borderId="50" xfId="0" applyNumberFormat="1" applyFont="1" applyBorder="1" applyAlignment="1">
      <alignment horizontal="right" vertical="top" wrapText="1"/>
    </xf>
    <xf numFmtId="1" fontId="2" fillId="0" borderId="51" xfId="0" applyNumberFormat="1" applyFont="1" applyBorder="1" applyAlignment="1">
      <alignment vertical="top" wrapText="1"/>
    </xf>
    <xf numFmtId="1" fontId="3" fillId="0" borderId="51" xfId="0" applyNumberFormat="1" applyFont="1" applyBorder="1" applyAlignment="1">
      <alignment horizontal="center" vertical="top" wrapText="1"/>
    </xf>
    <xf numFmtId="166" fontId="4" fillId="0" borderId="52" xfId="0" applyNumberFormat="1" applyFont="1" applyBorder="1" applyAlignment="1">
      <alignment vertical="top" wrapText="1"/>
    </xf>
    <xf numFmtId="166" fontId="2" fillId="0" borderId="52" xfId="0" applyNumberFormat="1" applyFont="1" applyBorder="1" applyAlignment="1">
      <alignment vertical="top" wrapText="1"/>
    </xf>
    <xf numFmtId="166" fontId="2" fillId="0" borderId="53" xfId="0" applyNumberFormat="1" applyFont="1" applyBorder="1" applyAlignment="1">
      <alignment vertical="top" wrapText="1"/>
    </xf>
    <xf numFmtId="0" fontId="3" fillId="0" borderId="54" xfId="0" applyNumberFormat="1" applyFont="1" applyBorder="1" applyAlignment="1">
      <alignment horizontal="right" vertical="top" wrapText="1"/>
    </xf>
    <xf numFmtId="10" fontId="3" fillId="3" borderId="13" xfId="0" applyNumberFormat="1" applyFont="1" applyFill="1" applyBorder="1" applyAlignment="1">
      <alignment vertical="top" wrapText="1"/>
    </xf>
    <xf numFmtId="10" fontId="5" fillId="3" borderId="13" xfId="0" applyNumberFormat="1" applyFont="1" applyFill="1" applyBorder="1" applyAlignment="1">
      <alignment vertical="top" wrapText="1"/>
    </xf>
    <xf numFmtId="10" fontId="3" fillId="4" borderId="14" xfId="0" applyNumberFormat="1" applyFont="1" applyFill="1" applyBorder="1" applyAlignment="1">
      <alignment vertical="top" wrapText="1"/>
    </xf>
    <xf numFmtId="0" fontId="4" fillId="0" borderId="55" xfId="0" applyNumberFormat="1" applyFont="1" applyBorder="1" applyAlignment="1">
      <alignment horizontal="right" vertical="top" wrapText="1"/>
    </xf>
    <xf numFmtId="166" fontId="4" fillId="0" borderId="56" xfId="0" applyNumberFormat="1" applyFont="1" applyBorder="1" applyAlignment="1">
      <alignment vertical="top" wrapText="1"/>
    </xf>
    <xf numFmtId="166" fontId="5" fillId="0" borderId="57" xfId="0" applyNumberFormat="1" applyFont="1" applyBorder="1" applyAlignment="1">
      <alignment horizontal="center" vertical="top" wrapText="1"/>
    </xf>
    <xf numFmtId="1" fontId="2" fillId="0" borderId="58" xfId="0" applyNumberFormat="1" applyFont="1" applyBorder="1" applyAlignment="1">
      <alignment vertical="top" wrapText="1"/>
    </xf>
    <xf numFmtId="1" fontId="2" fillId="0" borderId="59" xfId="0" applyNumberFormat="1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1" fontId="2" fillId="0" borderId="60" xfId="0" applyNumberFormat="1" applyFont="1" applyBorder="1" applyAlignment="1">
      <alignment vertical="top" wrapText="1"/>
    </xf>
    <xf numFmtId="1" fontId="4" fillId="0" borderId="60" xfId="0" applyNumberFormat="1" applyFont="1" applyBorder="1" applyAlignment="1">
      <alignment vertical="top" wrapText="1"/>
    </xf>
    <xf numFmtId="1" fontId="3" fillId="0" borderId="60" xfId="0" applyNumberFormat="1" applyFont="1" applyBorder="1" applyAlignment="1">
      <alignment vertical="top" wrapText="1"/>
    </xf>
    <xf numFmtId="1" fontId="3" fillId="0" borderId="61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4" borderId="36" xfId="0" applyFont="1" applyFill="1" applyBorder="1" applyAlignment="1">
      <alignment vertical="top" wrapText="1"/>
    </xf>
    <xf numFmtId="1" fontId="9" fillId="0" borderId="37" xfId="0" applyNumberFormat="1" applyFont="1" applyBorder="1" applyAlignment="1">
      <alignment vertical="top" wrapText="1"/>
    </xf>
    <xf numFmtId="1" fontId="9" fillId="0" borderId="38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1" fontId="7" fillId="0" borderId="23" xfId="0" applyNumberFormat="1" applyFont="1" applyBorder="1" applyAlignment="1">
      <alignment vertical="top" wrapText="1"/>
    </xf>
    <xf numFmtId="1" fontId="7" fillId="0" borderId="28" xfId="0" applyNumberFormat="1" applyFont="1" applyBorder="1" applyAlignment="1">
      <alignment vertical="top" wrapText="1"/>
    </xf>
    <xf numFmtId="1" fontId="1" fillId="0" borderId="23" xfId="0" applyNumberFormat="1" applyFont="1" applyBorder="1" applyAlignment="1">
      <alignment vertical="top" wrapText="1"/>
    </xf>
    <xf numFmtId="1" fontId="10" fillId="0" borderId="23" xfId="0" applyNumberFormat="1" applyFont="1" applyBorder="1" applyAlignment="1">
      <alignment horizontal="right" vertical="top" wrapText="1"/>
    </xf>
    <xf numFmtId="1" fontId="10" fillId="0" borderId="28" xfId="0" applyNumberFormat="1" applyFont="1" applyBorder="1" applyAlignment="1">
      <alignment vertical="top" wrapText="1"/>
    </xf>
    <xf numFmtId="0" fontId="4" fillId="0" borderId="42" xfId="0" applyNumberFormat="1" applyFont="1" applyBorder="1" applyAlignment="1">
      <alignment horizontal="right" vertical="top" wrapText="1"/>
    </xf>
    <xf numFmtId="1" fontId="1" fillId="0" borderId="3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CE159"/>
      <rgbColor rgb="FFFF2C21"/>
      <rgbColor rgb="FFBFBFBF"/>
      <rgbColor rgb="FFFF2C21"/>
      <rgbColor rgb="FF7F7F7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1"/>
  <sheetViews>
    <sheetView showGridLines="0" tabSelected="1" workbookViewId="0">
      <pane xSplit="3" ySplit="3" topLeftCell="D4" activePane="bottomRight" state="frozenSplit"/>
      <selection pane="topRight"/>
      <selection pane="bottomLeft"/>
      <selection pane="bottomRight" activeCell="A41" sqref="A41"/>
    </sheetView>
  </sheetViews>
  <sheetFormatPr baseColWidth="10" defaultColWidth="12.25" defaultRowHeight="15" customHeight="1" x14ac:dyDescent="0"/>
  <cols>
    <col min="1" max="1" width="19" style="1" customWidth="1"/>
    <col min="2" max="2" width="33.625" style="1" customWidth="1"/>
    <col min="3" max="3" width="7.75" style="1" customWidth="1"/>
    <col min="4" max="4" width="11.5" style="1" hidden="1" customWidth="1"/>
    <col min="5" max="5" width="16.25" style="1" hidden="1" customWidth="1"/>
    <col min="6" max="6" width="10.5" style="1" hidden="1" customWidth="1"/>
    <col min="7" max="7" width="16" style="1" hidden="1" customWidth="1"/>
    <col min="8" max="8" width="15.125" style="1" hidden="1" customWidth="1"/>
    <col min="9" max="9" width="13.375" style="1" hidden="1" customWidth="1"/>
    <col min="10" max="10" width="14.75" style="1" hidden="1" customWidth="1"/>
    <col min="11" max="11" width="14.625" style="1" customWidth="1"/>
    <col min="12" max="12" width="12.125" style="1" customWidth="1"/>
    <col min="13" max="13" width="11.25" style="1" customWidth="1"/>
    <col min="14" max="14" width="13" style="1" customWidth="1"/>
    <col min="15" max="15" width="10.625" style="1" customWidth="1"/>
    <col min="16" max="17" width="13.375" style="1" customWidth="1"/>
    <col min="18" max="18" width="32.875" style="1" customWidth="1"/>
    <col min="19" max="256" width="12.25" style="1" customWidth="1"/>
  </cols>
  <sheetData>
    <row r="1" spans="1:18" ht="19" customHeight="1">
      <c r="A1" s="2"/>
      <c r="B1" s="3"/>
      <c r="C1" s="4"/>
      <c r="D1" s="5" t="s">
        <v>0</v>
      </c>
      <c r="E1" s="6"/>
      <c r="F1" s="7"/>
      <c r="G1" s="7"/>
      <c r="H1" s="7"/>
      <c r="I1" s="8"/>
      <c r="J1" s="9" t="s">
        <v>1</v>
      </c>
      <c r="K1" s="111"/>
      <c r="L1" s="112"/>
      <c r="M1" s="112"/>
      <c r="N1" s="113"/>
      <c r="O1" s="112"/>
      <c r="P1" s="113"/>
      <c r="Q1" s="114"/>
      <c r="R1" s="10" t="s">
        <v>2</v>
      </c>
    </row>
    <row r="2" spans="1:18" ht="20" customHeight="1">
      <c r="A2" s="11"/>
      <c r="B2" s="12"/>
      <c r="C2" s="13"/>
      <c r="D2" s="14">
        <v>40939</v>
      </c>
      <c r="E2" s="15" t="s">
        <v>3</v>
      </c>
      <c r="F2" s="16">
        <v>41213</v>
      </c>
      <c r="G2" s="15" t="s">
        <v>4</v>
      </c>
      <c r="H2" s="16">
        <v>41608</v>
      </c>
      <c r="I2" s="17"/>
      <c r="J2" s="18"/>
      <c r="K2" s="19"/>
      <c r="L2" s="19"/>
      <c r="M2" s="20"/>
      <c r="N2" s="20"/>
      <c r="O2" s="20"/>
      <c r="P2" s="20"/>
      <c r="Q2" s="20"/>
      <c r="R2" s="21"/>
    </row>
    <row r="3" spans="1:18" ht="92.25" customHeight="1">
      <c r="A3" s="22"/>
      <c r="B3" s="23"/>
      <c r="C3" s="24" t="s">
        <v>5</v>
      </c>
      <c r="D3" s="25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7" t="s">
        <v>11</v>
      </c>
      <c r="J3" s="28" t="s">
        <v>12</v>
      </c>
      <c r="K3" s="29" t="s">
        <v>13</v>
      </c>
      <c r="L3" s="29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30" t="s">
        <v>19</v>
      </c>
      <c r="R3" s="31"/>
    </row>
    <row r="4" spans="1:18" ht="20" customHeight="1">
      <c r="A4" s="118" t="s">
        <v>20</v>
      </c>
      <c r="B4" s="32" t="s">
        <v>21</v>
      </c>
      <c r="C4" s="33">
        <v>1</v>
      </c>
      <c r="D4" s="34">
        <v>500</v>
      </c>
      <c r="E4" s="35"/>
      <c r="F4" s="35">
        <v>500</v>
      </c>
      <c r="G4" s="35"/>
      <c r="H4" s="35">
        <v>500</v>
      </c>
      <c r="I4" s="35">
        <f>SUM(D4:H4)</f>
        <v>1500</v>
      </c>
      <c r="J4" s="36">
        <f>SUM(K4:Q4)</f>
        <v>1500</v>
      </c>
      <c r="K4" s="37">
        <f>I4</f>
        <v>1500</v>
      </c>
      <c r="L4" s="37"/>
      <c r="M4" s="38"/>
      <c r="N4" s="38"/>
      <c r="O4" s="38"/>
      <c r="P4" s="38"/>
      <c r="Q4" s="38"/>
      <c r="R4" s="39"/>
    </row>
    <row r="5" spans="1:18" ht="18" customHeight="1">
      <c r="A5" s="119"/>
      <c r="B5" s="40" t="s">
        <v>22</v>
      </c>
      <c r="C5" s="41">
        <v>1</v>
      </c>
      <c r="D5" s="42">
        <v>1000</v>
      </c>
      <c r="E5" s="43"/>
      <c r="F5" s="43">
        <v>1400</v>
      </c>
      <c r="G5" s="43"/>
      <c r="H5" s="43">
        <v>1000</v>
      </c>
      <c r="I5" s="43">
        <f>SUM(D5:H5)</f>
        <v>3400</v>
      </c>
      <c r="J5" s="44">
        <f>SUM(K5:Q5)</f>
        <v>3400</v>
      </c>
      <c r="K5" s="45">
        <f>I5</f>
        <v>3400</v>
      </c>
      <c r="L5" s="45"/>
      <c r="M5" s="46"/>
      <c r="N5" s="46"/>
      <c r="O5" s="46"/>
      <c r="P5" s="46"/>
      <c r="Q5" s="46"/>
      <c r="R5" s="47"/>
    </row>
    <row r="6" spans="1:18" ht="20" customHeight="1">
      <c r="A6" s="119"/>
      <c r="B6" s="40" t="s">
        <v>23</v>
      </c>
      <c r="C6" s="41">
        <v>1</v>
      </c>
      <c r="D6" s="42">
        <v>210</v>
      </c>
      <c r="E6" s="43"/>
      <c r="F6" s="43">
        <v>210</v>
      </c>
      <c r="G6" s="43"/>
      <c r="H6" s="43">
        <v>210</v>
      </c>
      <c r="I6" s="43">
        <f>SUM(D6:H6)</f>
        <v>630</v>
      </c>
      <c r="J6" s="44">
        <f>SUM(K6:Q6)</f>
        <v>630</v>
      </c>
      <c r="K6" s="45">
        <f>I6</f>
        <v>630</v>
      </c>
      <c r="L6" s="45"/>
      <c r="M6" s="46"/>
      <c r="N6" s="46"/>
      <c r="O6" s="46"/>
      <c r="P6" s="46"/>
      <c r="Q6" s="46"/>
      <c r="R6" s="48"/>
    </row>
    <row r="7" spans="1:18" ht="20" customHeight="1">
      <c r="A7" s="120"/>
      <c r="B7" s="49" t="s">
        <v>24</v>
      </c>
      <c r="C7" s="50">
        <v>1</v>
      </c>
      <c r="D7" s="51">
        <v>100</v>
      </c>
      <c r="E7" s="52"/>
      <c r="F7" s="52">
        <v>100</v>
      </c>
      <c r="G7" s="52"/>
      <c r="H7" s="52">
        <v>100</v>
      </c>
      <c r="I7" s="52">
        <f>SUM(D7:H7)</f>
        <v>300</v>
      </c>
      <c r="J7" s="53">
        <f>SUM(K7:Q7)</f>
        <v>300</v>
      </c>
      <c r="K7" s="54">
        <v>300</v>
      </c>
      <c r="L7" s="54"/>
      <c r="M7" s="55"/>
      <c r="N7" s="55"/>
      <c r="O7" s="55"/>
      <c r="P7" s="55"/>
      <c r="Q7" s="55"/>
      <c r="R7" s="56"/>
    </row>
    <row r="8" spans="1:18" ht="34.75" customHeight="1">
      <c r="A8" s="57"/>
      <c r="B8" s="58"/>
      <c r="C8" s="59"/>
      <c r="D8" s="60"/>
      <c r="E8" s="61"/>
      <c r="F8" s="61"/>
      <c r="G8" s="61"/>
      <c r="H8" s="61"/>
      <c r="I8" s="61"/>
      <c r="J8" s="62"/>
      <c r="K8" s="63"/>
      <c r="L8" s="63"/>
      <c r="M8" s="64"/>
      <c r="N8" s="64"/>
      <c r="O8" s="64"/>
      <c r="P8" s="64"/>
      <c r="Q8" s="64"/>
      <c r="R8" s="65"/>
    </row>
    <row r="9" spans="1:18" ht="20" customHeight="1">
      <c r="A9" s="118" t="s">
        <v>25</v>
      </c>
      <c r="B9" s="32" t="s">
        <v>26</v>
      </c>
      <c r="C9" s="66"/>
      <c r="D9" s="34"/>
      <c r="E9" s="35">
        <v>1000</v>
      </c>
      <c r="F9" s="35"/>
      <c r="G9" s="35">
        <v>1300</v>
      </c>
      <c r="H9" s="35"/>
      <c r="I9" s="35">
        <f t="shared" ref="I9:I24" si="0">SUM(D9:H9)</f>
        <v>2300</v>
      </c>
      <c r="J9" s="36">
        <f t="shared" ref="J9:J24" si="1">SUM(K9:Q9)</f>
        <v>2300</v>
      </c>
      <c r="K9" s="37">
        <f>I9-750</f>
        <v>1550</v>
      </c>
      <c r="L9" s="37"/>
      <c r="M9" s="38"/>
      <c r="N9" s="38"/>
      <c r="O9" s="38"/>
      <c r="P9" s="38">
        <v>750</v>
      </c>
      <c r="Q9" s="38"/>
      <c r="R9" s="39"/>
    </row>
    <row r="10" spans="1:18" ht="17.25" customHeight="1">
      <c r="A10" s="119"/>
      <c r="B10" s="40" t="s">
        <v>27</v>
      </c>
      <c r="C10" s="41">
        <v>2</v>
      </c>
      <c r="D10" s="42">
        <f>1000*C10</f>
        <v>2000</v>
      </c>
      <c r="E10" s="43"/>
      <c r="F10" s="43">
        <f>1000*C10</f>
        <v>2000</v>
      </c>
      <c r="G10" s="43"/>
      <c r="H10" s="43">
        <v>0</v>
      </c>
      <c r="I10" s="43">
        <f t="shared" si="0"/>
        <v>4000</v>
      </c>
      <c r="J10" s="44">
        <f t="shared" si="1"/>
        <v>4000</v>
      </c>
      <c r="K10" s="45">
        <f>I10</f>
        <v>4000</v>
      </c>
      <c r="L10" s="45"/>
      <c r="M10" s="46"/>
      <c r="N10" s="46"/>
      <c r="O10" s="46"/>
      <c r="P10" s="46"/>
      <c r="Q10" s="46"/>
      <c r="R10" s="47"/>
    </row>
    <row r="11" spans="1:18" ht="20" customHeight="1">
      <c r="A11" s="119"/>
      <c r="B11" s="40" t="s">
        <v>28</v>
      </c>
      <c r="C11" s="41">
        <v>2</v>
      </c>
      <c r="D11" s="42">
        <f>210*C11</f>
        <v>420</v>
      </c>
      <c r="E11" s="43"/>
      <c r="F11" s="43">
        <f>210*C11</f>
        <v>420</v>
      </c>
      <c r="G11" s="43"/>
      <c r="H11" s="43">
        <v>0</v>
      </c>
      <c r="I11" s="43">
        <f t="shared" si="0"/>
        <v>840</v>
      </c>
      <c r="J11" s="44">
        <f t="shared" si="1"/>
        <v>840</v>
      </c>
      <c r="K11" s="45">
        <f>I11</f>
        <v>840</v>
      </c>
      <c r="L11" s="45"/>
      <c r="M11" s="46"/>
      <c r="N11" s="46"/>
      <c r="O11" s="46"/>
      <c r="P11" s="46"/>
      <c r="Q11" s="46"/>
      <c r="R11" s="48"/>
    </row>
    <row r="12" spans="1:18" ht="20" customHeight="1">
      <c r="A12" s="120"/>
      <c r="B12" s="49" t="s">
        <v>29</v>
      </c>
      <c r="C12" s="50">
        <v>2</v>
      </c>
      <c r="D12" s="51">
        <f>100*C12</f>
        <v>200</v>
      </c>
      <c r="E12" s="52"/>
      <c r="F12" s="52">
        <f>100*C12</f>
        <v>200</v>
      </c>
      <c r="G12" s="52"/>
      <c r="H12" s="52">
        <v>0</v>
      </c>
      <c r="I12" s="52">
        <f t="shared" si="0"/>
        <v>400</v>
      </c>
      <c r="J12" s="53">
        <f t="shared" si="1"/>
        <v>400</v>
      </c>
      <c r="K12" s="54">
        <f>I12</f>
        <v>400</v>
      </c>
      <c r="L12" s="54"/>
      <c r="M12" s="55"/>
      <c r="N12" s="55"/>
      <c r="O12" s="55"/>
      <c r="P12" s="55"/>
      <c r="Q12" s="55"/>
      <c r="R12" s="56"/>
    </row>
    <row r="13" spans="1:18" ht="20" customHeight="1">
      <c r="A13" s="118" t="s">
        <v>30</v>
      </c>
      <c r="B13" s="32" t="s">
        <v>26</v>
      </c>
      <c r="C13" s="66"/>
      <c r="D13" s="34"/>
      <c r="E13" s="35">
        <v>1000</v>
      </c>
      <c r="F13" s="35"/>
      <c r="G13" s="35">
        <v>1300</v>
      </c>
      <c r="H13" s="35"/>
      <c r="I13" s="35">
        <f t="shared" si="0"/>
        <v>2300</v>
      </c>
      <c r="J13" s="36">
        <f t="shared" si="1"/>
        <v>2300</v>
      </c>
      <c r="K13" s="37">
        <f>I13-750</f>
        <v>1550</v>
      </c>
      <c r="L13" s="37"/>
      <c r="M13" s="38"/>
      <c r="N13" s="38"/>
      <c r="O13" s="38"/>
      <c r="P13" s="38">
        <v>750</v>
      </c>
      <c r="Q13" s="38"/>
      <c r="R13" s="39"/>
    </row>
    <row r="14" spans="1:18" ht="20" customHeight="1">
      <c r="A14" s="119"/>
      <c r="B14" s="40" t="s">
        <v>22</v>
      </c>
      <c r="C14" s="41">
        <v>1</v>
      </c>
      <c r="D14" s="42">
        <f t="shared" ref="D14:H35" si="2">1000</f>
        <v>1000</v>
      </c>
      <c r="E14" s="43"/>
      <c r="F14" s="43">
        <v>1000</v>
      </c>
      <c r="G14" s="43"/>
      <c r="H14" s="43">
        <v>600</v>
      </c>
      <c r="I14" s="43">
        <f t="shared" si="0"/>
        <v>2600</v>
      </c>
      <c r="J14" s="44">
        <f t="shared" si="1"/>
        <v>2600</v>
      </c>
      <c r="K14" s="45">
        <f>I14</f>
        <v>2600</v>
      </c>
      <c r="L14" s="45"/>
      <c r="M14" s="46"/>
      <c r="N14" s="46"/>
      <c r="O14" s="46"/>
      <c r="P14" s="46"/>
      <c r="Q14" s="46"/>
      <c r="R14" s="47"/>
    </row>
    <row r="15" spans="1:18" ht="20" customHeight="1">
      <c r="A15" s="119"/>
      <c r="B15" s="40" t="s">
        <v>23</v>
      </c>
      <c r="C15" s="41">
        <v>1</v>
      </c>
      <c r="D15" s="42">
        <f t="shared" ref="D15:H36" si="3">210</f>
        <v>210</v>
      </c>
      <c r="E15" s="43"/>
      <c r="F15" s="43">
        <v>210</v>
      </c>
      <c r="G15" s="43"/>
      <c r="H15" s="43">
        <v>210</v>
      </c>
      <c r="I15" s="43">
        <f t="shared" si="0"/>
        <v>630</v>
      </c>
      <c r="J15" s="44">
        <f t="shared" si="1"/>
        <v>630</v>
      </c>
      <c r="K15" s="45">
        <f>I15</f>
        <v>630</v>
      </c>
      <c r="L15" s="45"/>
      <c r="M15" s="46"/>
      <c r="N15" s="46"/>
      <c r="O15" s="46"/>
      <c r="P15" s="46"/>
      <c r="Q15" s="46"/>
      <c r="R15" s="48"/>
    </row>
    <row r="16" spans="1:18" ht="20" customHeight="1">
      <c r="A16" s="120"/>
      <c r="B16" s="49" t="s">
        <v>24</v>
      </c>
      <c r="C16" s="50">
        <v>1</v>
      </c>
      <c r="D16" s="51">
        <f t="shared" ref="D16:H37" si="4">100</f>
        <v>100</v>
      </c>
      <c r="E16" s="52"/>
      <c r="F16" s="52">
        <f t="shared" si="4"/>
        <v>100</v>
      </c>
      <c r="G16" s="52"/>
      <c r="H16" s="52">
        <f t="shared" si="4"/>
        <v>100</v>
      </c>
      <c r="I16" s="52">
        <f t="shared" si="0"/>
        <v>300</v>
      </c>
      <c r="J16" s="53">
        <f t="shared" si="1"/>
        <v>300</v>
      </c>
      <c r="K16" s="54">
        <f>I16</f>
        <v>300</v>
      </c>
      <c r="L16" s="54"/>
      <c r="M16" s="55"/>
      <c r="N16" s="55"/>
      <c r="O16" s="55"/>
      <c r="P16" s="55"/>
      <c r="Q16" s="55"/>
      <c r="R16" s="56"/>
    </row>
    <row r="17" spans="1:18" ht="20" customHeight="1">
      <c r="A17" s="118" t="s">
        <v>31</v>
      </c>
      <c r="B17" s="32" t="s">
        <v>26</v>
      </c>
      <c r="C17" s="66"/>
      <c r="D17" s="34"/>
      <c r="E17" s="35">
        <v>1000</v>
      </c>
      <c r="F17" s="35"/>
      <c r="G17" s="35">
        <v>1300</v>
      </c>
      <c r="H17" s="35"/>
      <c r="I17" s="35">
        <f t="shared" si="0"/>
        <v>2300</v>
      </c>
      <c r="J17" s="36">
        <f t="shared" si="1"/>
        <v>2300</v>
      </c>
      <c r="K17" s="37">
        <f>I17-750</f>
        <v>1550</v>
      </c>
      <c r="L17" s="37"/>
      <c r="M17" s="38"/>
      <c r="N17" s="38"/>
      <c r="O17" s="38"/>
      <c r="P17" s="38">
        <v>750</v>
      </c>
      <c r="Q17" s="38"/>
      <c r="R17" s="39"/>
    </row>
    <row r="18" spans="1:18" ht="20" customHeight="1">
      <c r="A18" s="119"/>
      <c r="B18" s="40" t="s">
        <v>22</v>
      </c>
      <c r="C18" s="41">
        <v>2</v>
      </c>
      <c r="D18" s="42">
        <f>1000*C18</f>
        <v>2000</v>
      </c>
      <c r="E18" s="43"/>
      <c r="F18" s="43">
        <f>1800*C18</f>
        <v>3600</v>
      </c>
      <c r="G18" s="43"/>
      <c r="H18" s="43">
        <f>750*2</f>
        <v>1500</v>
      </c>
      <c r="I18" s="43">
        <f t="shared" si="0"/>
        <v>7100</v>
      </c>
      <c r="J18" s="44">
        <f t="shared" si="1"/>
        <v>7100</v>
      </c>
      <c r="K18" s="45">
        <f>I18</f>
        <v>7100</v>
      </c>
      <c r="L18" s="45"/>
      <c r="M18" s="46"/>
      <c r="N18" s="46"/>
      <c r="O18" s="46"/>
      <c r="P18" s="46"/>
      <c r="Q18" s="46"/>
      <c r="R18" s="47"/>
    </row>
    <row r="19" spans="1:18" ht="20" customHeight="1">
      <c r="A19" s="119"/>
      <c r="B19" s="40" t="s">
        <v>23</v>
      </c>
      <c r="C19" s="41">
        <v>2</v>
      </c>
      <c r="D19" s="42">
        <f>210*C19</f>
        <v>420</v>
      </c>
      <c r="E19" s="43"/>
      <c r="F19" s="43">
        <f>210*C19</f>
        <v>420</v>
      </c>
      <c r="G19" s="43"/>
      <c r="H19" s="43">
        <f>210*2</f>
        <v>420</v>
      </c>
      <c r="I19" s="43">
        <f t="shared" si="0"/>
        <v>1260</v>
      </c>
      <c r="J19" s="44">
        <f t="shared" si="1"/>
        <v>1260</v>
      </c>
      <c r="K19" s="45">
        <f>I19</f>
        <v>1260</v>
      </c>
      <c r="L19" s="45"/>
      <c r="M19" s="46"/>
      <c r="N19" s="46"/>
      <c r="O19" s="46"/>
      <c r="P19" s="46"/>
      <c r="Q19" s="46"/>
      <c r="R19" s="48"/>
    </row>
    <row r="20" spans="1:18" ht="20" customHeight="1">
      <c r="A20" s="120"/>
      <c r="B20" s="49" t="s">
        <v>24</v>
      </c>
      <c r="C20" s="50">
        <v>2</v>
      </c>
      <c r="D20" s="51">
        <f>100*C20</f>
        <v>200</v>
      </c>
      <c r="E20" s="52"/>
      <c r="F20" s="52">
        <f>100*C20</f>
        <v>200</v>
      </c>
      <c r="G20" s="52"/>
      <c r="H20" s="52">
        <f t="shared" ref="H20:H24" si="5">100*2</f>
        <v>200</v>
      </c>
      <c r="I20" s="52">
        <f t="shared" si="0"/>
        <v>600</v>
      </c>
      <c r="J20" s="53">
        <f t="shared" si="1"/>
        <v>600</v>
      </c>
      <c r="K20" s="54">
        <f>I20</f>
        <v>600</v>
      </c>
      <c r="L20" s="54"/>
      <c r="M20" s="55"/>
      <c r="N20" s="55"/>
      <c r="O20" s="55"/>
      <c r="P20" s="55"/>
      <c r="Q20" s="55"/>
      <c r="R20" s="56"/>
    </row>
    <row r="21" spans="1:18" ht="20" customHeight="1">
      <c r="A21" s="118" t="s">
        <v>32</v>
      </c>
      <c r="B21" s="32" t="s">
        <v>26</v>
      </c>
      <c r="C21" s="66"/>
      <c r="D21" s="34"/>
      <c r="E21" s="35">
        <v>1000</v>
      </c>
      <c r="F21" s="35"/>
      <c r="G21" s="35">
        <v>1300</v>
      </c>
      <c r="H21" s="35"/>
      <c r="I21" s="35">
        <f t="shared" si="0"/>
        <v>2300</v>
      </c>
      <c r="J21" s="36">
        <f t="shared" si="1"/>
        <v>2300</v>
      </c>
      <c r="K21" s="37"/>
      <c r="L21" s="37">
        <f>I21-750</f>
        <v>1550</v>
      </c>
      <c r="M21" s="38"/>
      <c r="N21" s="38"/>
      <c r="O21" s="38"/>
      <c r="P21" s="38">
        <v>750</v>
      </c>
      <c r="Q21" s="38"/>
      <c r="R21" s="39"/>
    </row>
    <row r="22" spans="1:18" ht="20" customHeight="1">
      <c r="A22" s="119"/>
      <c r="B22" s="40" t="s">
        <v>22</v>
      </c>
      <c r="C22" s="41">
        <v>2</v>
      </c>
      <c r="D22" s="42">
        <v>0</v>
      </c>
      <c r="E22" s="43"/>
      <c r="F22" s="43">
        <v>2000</v>
      </c>
      <c r="G22" s="43"/>
      <c r="H22" s="43">
        <f>1000*2</f>
        <v>2000</v>
      </c>
      <c r="I22" s="43">
        <f t="shared" si="0"/>
        <v>4000</v>
      </c>
      <c r="J22" s="44">
        <f t="shared" si="1"/>
        <v>4000</v>
      </c>
      <c r="K22" s="45"/>
      <c r="L22" s="45">
        <f>I22</f>
        <v>4000</v>
      </c>
      <c r="M22" s="46"/>
      <c r="N22" s="46"/>
      <c r="O22" s="46"/>
      <c r="P22" s="46"/>
      <c r="Q22" s="46"/>
      <c r="R22" s="47"/>
    </row>
    <row r="23" spans="1:18" ht="20" customHeight="1">
      <c r="A23" s="119"/>
      <c r="B23" s="40" t="s">
        <v>23</v>
      </c>
      <c r="C23" s="41">
        <v>2</v>
      </c>
      <c r="D23" s="42">
        <v>0</v>
      </c>
      <c r="E23" s="43"/>
      <c r="F23" s="43">
        <v>420</v>
      </c>
      <c r="G23" s="43"/>
      <c r="H23" s="43">
        <f>420</f>
        <v>420</v>
      </c>
      <c r="I23" s="43">
        <f t="shared" si="0"/>
        <v>840</v>
      </c>
      <c r="J23" s="44">
        <f t="shared" si="1"/>
        <v>840</v>
      </c>
      <c r="K23" s="45"/>
      <c r="L23" s="45">
        <f>I23</f>
        <v>840</v>
      </c>
      <c r="M23" s="46"/>
      <c r="N23" s="46"/>
      <c r="O23" s="46"/>
      <c r="P23" s="46"/>
      <c r="Q23" s="46"/>
      <c r="R23" s="48"/>
    </row>
    <row r="24" spans="1:18" ht="20" customHeight="1">
      <c r="A24" s="120"/>
      <c r="B24" s="49" t="s">
        <v>24</v>
      </c>
      <c r="C24" s="50">
        <v>2</v>
      </c>
      <c r="D24" s="51">
        <v>0</v>
      </c>
      <c r="E24" s="52"/>
      <c r="F24" s="52">
        <f>200</f>
        <v>200</v>
      </c>
      <c r="G24" s="52"/>
      <c r="H24" s="52">
        <f t="shared" si="5"/>
        <v>200</v>
      </c>
      <c r="I24" s="52">
        <f t="shared" si="0"/>
        <v>400</v>
      </c>
      <c r="J24" s="53">
        <f t="shared" si="1"/>
        <v>400</v>
      </c>
      <c r="K24" s="54"/>
      <c r="L24" s="54">
        <f>I24</f>
        <v>400</v>
      </c>
      <c r="M24" s="55"/>
      <c r="N24" s="55"/>
      <c r="O24" s="55"/>
      <c r="P24" s="55"/>
      <c r="Q24" s="55"/>
      <c r="R24" s="67"/>
    </row>
    <row r="25" spans="1:18" ht="34" customHeight="1">
      <c r="A25" s="57"/>
      <c r="B25" s="58"/>
      <c r="C25" s="59"/>
      <c r="D25" s="60"/>
      <c r="E25" s="61"/>
      <c r="F25" s="61"/>
      <c r="G25" s="61"/>
      <c r="H25" s="61"/>
      <c r="I25" s="61"/>
      <c r="J25" s="62"/>
      <c r="K25" s="63"/>
      <c r="L25" s="63"/>
      <c r="M25" s="64"/>
      <c r="N25" s="64"/>
      <c r="O25" s="64"/>
      <c r="P25" s="64"/>
      <c r="Q25" s="64"/>
      <c r="R25" s="65"/>
    </row>
    <row r="26" spans="1:18" ht="20" customHeight="1">
      <c r="A26" s="118" t="s">
        <v>33</v>
      </c>
      <c r="B26" s="32" t="s">
        <v>26</v>
      </c>
      <c r="C26" s="66"/>
      <c r="D26" s="34"/>
      <c r="E26" s="35">
        <v>1000</v>
      </c>
      <c r="F26" s="35"/>
      <c r="G26" s="35">
        <v>1300</v>
      </c>
      <c r="H26" s="35"/>
      <c r="I26" s="35">
        <f t="shared" ref="I26:I37" si="6">SUM(D26:H26)</f>
        <v>2300</v>
      </c>
      <c r="J26" s="36">
        <f t="shared" ref="J26:J37" si="7">SUM(K26:Q26)</f>
        <v>2300</v>
      </c>
      <c r="K26" s="37"/>
      <c r="L26" s="37"/>
      <c r="M26" s="38">
        <v>1470</v>
      </c>
      <c r="N26" s="38"/>
      <c r="O26" s="38"/>
      <c r="P26" s="38">
        <v>830</v>
      </c>
      <c r="Q26" s="38"/>
      <c r="R26" s="39"/>
    </row>
    <row r="27" spans="1:18" ht="20" customHeight="1">
      <c r="A27" s="119"/>
      <c r="B27" s="40" t="s">
        <v>22</v>
      </c>
      <c r="C27" s="41">
        <v>1</v>
      </c>
      <c r="D27" s="42">
        <v>800</v>
      </c>
      <c r="E27" s="43"/>
      <c r="F27" s="43">
        <v>900</v>
      </c>
      <c r="G27" s="43"/>
      <c r="H27" s="43">
        <v>900</v>
      </c>
      <c r="I27" s="43">
        <f t="shared" si="6"/>
        <v>2600</v>
      </c>
      <c r="J27" s="44">
        <f t="shared" si="7"/>
        <v>2600</v>
      </c>
      <c r="K27" s="45"/>
      <c r="L27" s="45"/>
      <c r="M27" s="46">
        <f>I27</f>
        <v>2600</v>
      </c>
      <c r="N27" s="46"/>
      <c r="O27" s="46"/>
      <c r="P27" s="46"/>
      <c r="Q27" s="46"/>
      <c r="R27" s="47"/>
    </row>
    <row r="28" spans="1:18" ht="20" customHeight="1">
      <c r="A28" s="119"/>
      <c r="B28" s="40" t="s">
        <v>23</v>
      </c>
      <c r="C28" s="41">
        <v>1</v>
      </c>
      <c r="D28" s="42">
        <v>210</v>
      </c>
      <c r="E28" s="43"/>
      <c r="F28" s="43">
        <v>210</v>
      </c>
      <c r="G28" s="43"/>
      <c r="H28" s="43">
        <v>210</v>
      </c>
      <c r="I28" s="43">
        <f t="shared" si="6"/>
        <v>630</v>
      </c>
      <c r="J28" s="44">
        <f t="shared" si="7"/>
        <v>630</v>
      </c>
      <c r="K28" s="45"/>
      <c r="L28" s="45"/>
      <c r="M28" s="46">
        <f>I28</f>
        <v>630</v>
      </c>
      <c r="N28" s="46"/>
      <c r="O28" s="46"/>
      <c r="P28" s="46"/>
      <c r="Q28" s="46"/>
      <c r="R28" s="48"/>
    </row>
    <row r="29" spans="1:18" ht="20" customHeight="1">
      <c r="A29" s="120"/>
      <c r="B29" s="49" t="s">
        <v>24</v>
      </c>
      <c r="C29" s="50">
        <v>1</v>
      </c>
      <c r="D29" s="51">
        <v>100</v>
      </c>
      <c r="E29" s="52"/>
      <c r="F29" s="52">
        <v>100</v>
      </c>
      <c r="G29" s="52"/>
      <c r="H29" s="52">
        <v>100</v>
      </c>
      <c r="I29" s="52">
        <f t="shared" si="6"/>
        <v>300</v>
      </c>
      <c r="J29" s="53">
        <f t="shared" si="7"/>
        <v>300</v>
      </c>
      <c r="K29" s="54"/>
      <c r="L29" s="54"/>
      <c r="M29" s="55">
        <f>I29</f>
        <v>300</v>
      </c>
      <c r="N29" s="55"/>
      <c r="O29" s="55"/>
      <c r="P29" s="55"/>
      <c r="Q29" s="55"/>
      <c r="R29" s="56"/>
    </row>
    <row r="30" spans="1:18" ht="20" customHeight="1">
      <c r="A30" s="118" t="s">
        <v>34</v>
      </c>
      <c r="B30" s="32" t="s">
        <v>26</v>
      </c>
      <c r="C30" s="66"/>
      <c r="D30" s="34"/>
      <c r="E30" s="35">
        <v>1000</v>
      </c>
      <c r="F30" s="35"/>
      <c r="G30" s="35">
        <v>1300</v>
      </c>
      <c r="H30" s="35"/>
      <c r="I30" s="35">
        <f t="shared" si="6"/>
        <v>2300</v>
      </c>
      <c r="J30" s="36">
        <f t="shared" si="7"/>
        <v>2300</v>
      </c>
      <c r="K30" s="37"/>
      <c r="L30" s="37"/>
      <c r="M30" s="38"/>
      <c r="N30" s="38">
        <v>1470</v>
      </c>
      <c r="O30" s="38"/>
      <c r="P30" s="38">
        <v>830</v>
      </c>
      <c r="Q30" s="38"/>
      <c r="R30" s="115"/>
    </row>
    <row r="31" spans="1:18" ht="20" customHeight="1">
      <c r="A31" s="119"/>
      <c r="B31" s="40" t="s">
        <v>22</v>
      </c>
      <c r="C31" s="41">
        <v>1</v>
      </c>
      <c r="D31" s="42">
        <v>950</v>
      </c>
      <c r="E31" s="43"/>
      <c r="F31" s="43">
        <f t="shared" si="2"/>
        <v>1000</v>
      </c>
      <c r="G31" s="43"/>
      <c r="H31" s="43">
        <f>650</f>
        <v>650</v>
      </c>
      <c r="I31" s="43">
        <f t="shared" si="6"/>
        <v>2600</v>
      </c>
      <c r="J31" s="44">
        <f t="shared" si="7"/>
        <v>2600</v>
      </c>
      <c r="K31" s="45"/>
      <c r="L31" s="45"/>
      <c r="M31" s="46"/>
      <c r="N31" s="46">
        <v>2600</v>
      </c>
      <c r="O31" s="46"/>
      <c r="P31" s="46"/>
      <c r="Q31" s="46"/>
      <c r="R31" s="116"/>
    </row>
    <row r="32" spans="1:18" ht="20" customHeight="1">
      <c r="A32" s="119"/>
      <c r="B32" s="40" t="s">
        <v>23</v>
      </c>
      <c r="C32" s="41">
        <v>1</v>
      </c>
      <c r="D32" s="42">
        <f t="shared" si="3"/>
        <v>210</v>
      </c>
      <c r="E32" s="43"/>
      <c r="F32" s="43">
        <f t="shared" si="3"/>
        <v>210</v>
      </c>
      <c r="G32" s="43"/>
      <c r="H32" s="43">
        <f t="shared" si="3"/>
        <v>210</v>
      </c>
      <c r="I32" s="43">
        <f t="shared" si="6"/>
        <v>630</v>
      </c>
      <c r="J32" s="44">
        <f t="shared" si="7"/>
        <v>630</v>
      </c>
      <c r="K32" s="45"/>
      <c r="L32" s="45"/>
      <c r="M32" s="46"/>
      <c r="N32" s="46">
        <v>630</v>
      </c>
      <c r="O32" s="46"/>
      <c r="P32" s="46"/>
      <c r="Q32" s="46"/>
      <c r="R32" s="116"/>
    </row>
    <row r="33" spans="1:18" ht="20" customHeight="1">
      <c r="A33" s="120"/>
      <c r="B33" s="49" t="s">
        <v>24</v>
      </c>
      <c r="C33" s="50">
        <v>1</v>
      </c>
      <c r="D33" s="51">
        <f t="shared" si="4"/>
        <v>100</v>
      </c>
      <c r="E33" s="52"/>
      <c r="F33" s="52">
        <f t="shared" si="4"/>
        <v>100</v>
      </c>
      <c r="G33" s="52"/>
      <c r="H33" s="52">
        <f t="shared" si="4"/>
        <v>100</v>
      </c>
      <c r="I33" s="52">
        <f t="shared" si="6"/>
        <v>300</v>
      </c>
      <c r="J33" s="53">
        <f t="shared" si="7"/>
        <v>300</v>
      </c>
      <c r="K33" s="54"/>
      <c r="L33" s="54"/>
      <c r="M33" s="55"/>
      <c r="N33" s="55">
        <v>300</v>
      </c>
      <c r="O33" s="55"/>
      <c r="P33" s="55"/>
      <c r="Q33" s="55"/>
      <c r="R33" s="117"/>
    </row>
    <row r="34" spans="1:18" ht="20" customHeight="1">
      <c r="A34" s="118" t="s">
        <v>35</v>
      </c>
      <c r="B34" s="32" t="s">
        <v>26</v>
      </c>
      <c r="C34" s="66"/>
      <c r="D34" s="34"/>
      <c r="E34" s="35">
        <v>1000</v>
      </c>
      <c r="F34" s="35"/>
      <c r="G34" s="35">
        <v>1300</v>
      </c>
      <c r="H34" s="35"/>
      <c r="I34" s="35">
        <f t="shared" si="6"/>
        <v>2300</v>
      </c>
      <c r="J34" s="36">
        <f t="shared" si="7"/>
        <v>2300</v>
      </c>
      <c r="K34" s="37"/>
      <c r="L34" s="37"/>
      <c r="M34" s="38"/>
      <c r="N34" s="38"/>
      <c r="O34" s="38"/>
      <c r="P34" s="38">
        <v>750</v>
      </c>
      <c r="Q34" s="38">
        <v>1550</v>
      </c>
      <c r="R34" s="39"/>
    </row>
    <row r="35" spans="1:18" ht="17.75" customHeight="1">
      <c r="A35" s="119"/>
      <c r="B35" s="40" t="s">
        <v>22</v>
      </c>
      <c r="C35" s="41">
        <v>1</v>
      </c>
      <c r="D35" s="42">
        <f t="shared" si="2"/>
        <v>1000</v>
      </c>
      <c r="E35" s="43"/>
      <c r="F35" s="43">
        <f>1600</f>
        <v>1600</v>
      </c>
      <c r="G35" s="43"/>
      <c r="H35" s="43">
        <f t="shared" si="2"/>
        <v>1000</v>
      </c>
      <c r="I35" s="43">
        <f t="shared" si="6"/>
        <v>3600</v>
      </c>
      <c r="J35" s="44">
        <f t="shared" si="7"/>
        <v>3600</v>
      </c>
      <c r="K35" s="45"/>
      <c r="L35" s="45"/>
      <c r="M35" s="46"/>
      <c r="N35" s="46"/>
      <c r="O35" s="46"/>
      <c r="P35" s="46"/>
      <c r="Q35" s="46">
        <v>3600</v>
      </c>
      <c r="R35" s="47"/>
    </row>
    <row r="36" spans="1:18" ht="20" customHeight="1">
      <c r="A36" s="119"/>
      <c r="B36" s="40" t="s">
        <v>23</v>
      </c>
      <c r="C36" s="41">
        <v>1</v>
      </c>
      <c r="D36" s="42">
        <f t="shared" si="3"/>
        <v>210</v>
      </c>
      <c r="E36" s="43"/>
      <c r="F36" s="43">
        <f t="shared" si="3"/>
        <v>210</v>
      </c>
      <c r="G36" s="43"/>
      <c r="H36" s="43">
        <f t="shared" si="3"/>
        <v>210</v>
      </c>
      <c r="I36" s="43">
        <f t="shared" si="6"/>
        <v>630</v>
      </c>
      <c r="J36" s="44">
        <f t="shared" si="7"/>
        <v>630</v>
      </c>
      <c r="K36" s="45"/>
      <c r="L36" s="45"/>
      <c r="M36" s="46"/>
      <c r="N36" s="46"/>
      <c r="O36" s="46"/>
      <c r="P36" s="46"/>
      <c r="Q36" s="46">
        <v>630</v>
      </c>
      <c r="R36" s="48"/>
    </row>
    <row r="37" spans="1:18" ht="20" customHeight="1">
      <c r="A37" s="120"/>
      <c r="B37" s="49" t="s">
        <v>24</v>
      </c>
      <c r="C37" s="50">
        <v>1</v>
      </c>
      <c r="D37" s="51">
        <f t="shared" si="4"/>
        <v>100</v>
      </c>
      <c r="E37" s="52"/>
      <c r="F37" s="52">
        <f t="shared" si="4"/>
        <v>100</v>
      </c>
      <c r="G37" s="52"/>
      <c r="H37" s="52">
        <f t="shared" si="4"/>
        <v>100</v>
      </c>
      <c r="I37" s="52">
        <f t="shared" si="6"/>
        <v>300</v>
      </c>
      <c r="J37" s="53">
        <f t="shared" si="7"/>
        <v>300</v>
      </c>
      <c r="K37" s="54"/>
      <c r="L37" s="54"/>
      <c r="M37" s="55"/>
      <c r="N37" s="55"/>
      <c r="O37" s="55"/>
      <c r="P37" s="55"/>
      <c r="Q37" s="55">
        <v>300</v>
      </c>
      <c r="R37" s="56"/>
    </row>
    <row r="38" spans="1:18" ht="34.5" customHeight="1">
      <c r="A38" s="57"/>
      <c r="B38" s="58"/>
      <c r="C38" s="59"/>
      <c r="D38" s="60"/>
      <c r="E38" s="61"/>
      <c r="F38" s="61"/>
      <c r="G38" s="61"/>
      <c r="H38" s="61"/>
      <c r="I38" s="61"/>
      <c r="J38" s="62"/>
      <c r="K38" s="63"/>
      <c r="L38" s="63"/>
      <c r="M38" s="64"/>
      <c r="N38" s="64"/>
      <c r="O38" s="64"/>
      <c r="P38" s="64"/>
      <c r="Q38" s="64"/>
      <c r="R38" s="65"/>
    </row>
    <row r="39" spans="1:18" ht="152.25" customHeight="1">
      <c r="A39" s="68" t="s">
        <v>36</v>
      </c>
      <c r="B39" s="69"/>
      <c r="C39" s="70"/>
      <c r="D39" s="60">
        <v>3260</v>
      </c>
      <c r="E39" s="61"/>
      <c r="F39" s="61">
        <v>3260</v>
      </c>
      <c r="G39" s="61"/>
      <c r="H39" s="61">
        <v>3260</v>
      </c>
      <c r="I39" s="61">
        <f t="shared" ref="I39:I49" si="8">SUM(D39:H39)</f>
        <v>9780</v>
      </c>
      <c r="J39" s="71">
        <f t="shared" ref="J39:J49" si="9">SUM(K39:Q39)</f>
        <v>9780</v>
      </c>
      <c r="K39" s="63">
        <f>I39</f>
        <v>9780</v>
      </c>
      <c r="L39" s="63"/>
      <c r="M39" s="64"/>
      <c r="N39" s="64"/>
      <c r="O39" s="64"/>
      <c r="P39" s="64"/>
      <c r="Q39" s="64"/>
      <c r="R39" s="65"/>
    </row>
    <row r="40" spans="1:18" ht="107.25" customHeight="1">
      <c r="A40" s="68" t="s">
        <v>37</v>
      </c>
      <c r="B40" s="69"/>
      <c r="C40" s="70"/>
      <c r="D40" s="60"/>
      <c r="E40" s="61">
        <v>2000</v>
      </c>
      <c r="F40" s="61"/>
      <c r="G40" s="61">
        <v>2000</v>
      </c>
      <c r="H40" s="61">
        <v>2000</v>
      </c>
      <c r="I40" s="61">
        <f t="shared" si="8"/>
        <v>6000</v>
      </c>
      <c r="J40" s="71">
        <f t="shared" si="9"/>
        <v>6000</v>
      </c>
      <c r="K40" s="63"/>
      <c r="L40" s="63"/>
      <c r="M40" s="64"/>
      <c r="N40" s="64"/>
      <c r="O40" s="64">
        <v>6000</v>
      </c>
      <c r="P40" s="64"/>
      <c r="Q40" s="64"/>
      <c r="R40" s="65"/>
    </row>
    <row r="41" spans="1:18" ht="20" customHeight="1">
      <c r="A41" s="68" t="s">
        <v>38</v>
      </c>
      <c r="B41" s="69"/>
      <c r="C41" s="70"/>
      <c r="D41" s="60"/>
      <c r="E41" s="61"/>
      <c r="F41" s="61">
        <v>2000</v>
      </c>
      <c r="G41" s="61"/>
      <c r="H41" s="61">
        <v>2500</v>
      </c>
      <c r="I41" s="61">
        <f t="shared" si="8"/>
        <v>4500</v>
      </c>
      <c r="J41" s="71">
        <f t="shared" si="9"/>
        <v>4500</v>
      </c>
      <c r="K41" s="63">
        <v>4500</v>
      </c>
      <c r="L41" s="63"/>
      <c r="M41" s="64"/>
      <c r="N41" s="64"/>
      <c r="O41" s="64"/>
      <c r="P41" s="64"/>
      <c r="Q41" s="64"/>
      <c r="R41" s="65"/>
    </row>
    <row r="42" spans="1:18" ht="20" customHeight="1">
      <c r="A42" s="118" t="s">
        <v>39</v>
      </c>
      <c r="B42" s="72" t="s">
        <v>40</v>
      </c>
      <c r="C42" s="73"/>
      <c r="D42" s="34">
        <v>600</v>
      </c>
      <c r="E42" s="35"/>
      <c r="F42" s="35">
        <v>0</v>
      </c>
      <c r="G42" s="35"/>
      <c r="H42" s="74">
        <v>800</v>
      </c>
      <c r="I42" s="75">
        <f t="shared" si="8"/>
        <v>1400</v>
      </c>
      <c r="J42" s="36">
        <f t="shared" si="9"/>
        <v>1400</v>
      </c>
      <c r="K42" s="37">
        <f t="shared" ref="K42:K47" si="10">I42</f>
        <v>1400</v>
      </c>
      <c r="L42" s="37"/>
      <c r="M42" s="38"/>
      <c r="N42" s="38"/>
      <c r="O42" s="38"/>
      <c r="P42" s="38"/>
      <c r="Q42" s="38"/>
      <c r="R42" s="39"/>
    </row>
    <row r="43" spans="1:18" ht="20" customHeight="1">
      <c r="A43" s="121"/>
      <c r="B43" s="76" t="s">
        <v>41</v>
      </c>
      <c r="C43" s="77"/>
      <c r="D43" s="42">
        <v>800</v>
      </c>
      <c r="E43" s="43"/>
      <c r="F43" s="43">
        <v>1200</v>
      </c>
      <c r="G43" s="43"/>
      <c r="H43" s="43">
        <v>800</v>
      </c>
      <c r="I43" s="43">
        <f t="shared" si="8"/>
        <v>2800</v>
      </c>
      <c r="J43" s="44">
        <f t="shared" si="9"/>
        <v>2800</v>
      </c>
      <c r="K43" s="45">
        <f t="shared" si="10"/>
        <v>2800</v>
      </c>
      <c r="L43" s="45"/>
      <c r="M43" s="46"/>
      <c r="N43" s="46"/>
      <c r="O43" s="46"/>
      <c r="P43" s="46"/>
      <c r="Q43" s="46"/>
      <c r="R43" s="48"/>
    </row>
    <row r="44" spans="1:18" ht="20" customHeight="1">
      <c r="A44" s="122"/>
      <c r="B44" s="76" t="s">
        <v>42</v>
      </c>
      <c r="C44" s="77"/>
      <c r="D44" s="42">
        <v>300</v>
      </c>
      <c r="E44" s="43"/>
      <c r="F44" s="43">
        <v>175</v>
      </c>
      <c r="G44" s="43"/>
      <c r="H44" s="43">
        <v>225</v>
      </c>
      <c r="I44" s="43">
        <f t="shared" si="8"/>
        <v>700</v>
      </c>
      <c r="J44" s="44">
        <f t="shared" si="9"/>
        <v>700</v>
      </c>
      <c r="K44" s="45">
        <f t="shared" si="10"/>
        <v>700</v>
      </c>
      <c r="L44" s="45"/>
      <c r="M44" s="46"/>
      <c r="N44" s="46"/>
      <c r="O44" s="46"/>
      <c r="P44" s="46"/>
      <c r="Q44" s="46"/>
      <c r="R44" s="48"/>
    </row>
    <row r="45" spans="1:18" ht="20" customHeight="1">
      <c r="A45" s="122"/>
      <c r="B45" s="76" t="s">
        <v>43</v>
      </c>
      <c r="C45" s="77"/>
      <c r="D45" s="42">
        <v>95</v>
      </c>
      <c r="E45" s="43"/>
      <c r="F45" s="43">
        <v>95</v>
      </c>
      <c r="G45" s="43"/>
      <c r="H45" s="43">
        <v>95</v>
      </c>
      <c r="I45" s="43">
        <f t="shared" si="8"/>
        <v>285</v>
      </c>
      <c r="J45" s="44">
        <f t="shared" si="9"/>
        <v>285</v>
      </c>
      <c r="K45" s="45">
        <f t="shared" si="10"/>
        <v>285</v>
      </c>
      <c r="L45" s="45"/>
      <c r="M45" s="46"/>
      <c r="N45" s="46"/>
      <c r="O45" s="46"/>
      <c r="P45" s="46"/>
      <c r="Q45" s="46"/>
      <c r="R45" s="48"/>
    </row>
    <row r="46" spans="1:18" ht="20" customHeight="1">
      <c r="A46" s="122"/>
      <c r="B46" s="76" t="s">
        <v>44</v>
      </c>
      <c r="C46" s="77"/>
      <c r="D46" s="42">
        <v>300</v>
      </c>
      <c r="E46" s="43"/>
      <c r="F46" s="43">
        <v>0</v>
      </c>
      <c r="G46" s="43"/>
      <c r="H46" s="43">
        <v>100</v>
      </c>
      <c r="I46" s="43">
        <f t="shared" si="8"/>
        <v>400</v>
      </c>
      <c r="J46" s="44">
        <f t="shared" si="9"/>
        <v>400</v>
      </c>
      <c r="K46" s="45">
        <f t="shared" si="10"/>
        <v>400</v>
      </c>
      <c r="L46" s="45"/>
      <c r="M46" s="46"/>
      <c r="N46" s="46"/>
      <c r="O46" s="46"/>
      <c r="P46" s="46"/>
      <c r="Q46" s="46"/>
      <c r="R46" s="48"/>
    </row>
    <row r="47" spans="1:18" ht="20" customHeight="1">
      <c r="A47" s="122"/>
      <c r="B47" s="76" t="s">
        <v>45</v>
      </c>
      <c r="C47" s="77"/>
      <c r="D47" s="42">
        <v>100</v>
      </c>
      <c r="E47" s="43"/>
      <c r="F47" s="43">
        <v>125</v>
      </c>
      <c r="G47" s="43"/>
      <c r="H47" s="43">
        <v>200</v>
      </c>
      <c r="I47" s="43">
        <f t="shared" si="8"/>
        <v>425</v>
      </c>
      <c r="J47" s="44">
        <f t="shared" si="9"/>
        <v>425</v>
      </c>
      <c r="K47" s="45">
        <f t="shared" si="10"/>
        <v>425</v>
      </c>
      <c r="L47" s="45"/>
      <c r="M47" s="46"/>
      <c r="N47" s="46"/>
      <c r="O47" s="46"/>
      <c r="P47" s="46"/>
      <c r="Q47" s="46"/>
      <c r="R47" s="48"/>
    </row>
    <row r="48" spans="1:18" ht="20" customHeight="1">
      <c r="A48" s="123"/>
      <c r="B48" s="78" t="s">
        <v>46</v>
      </c>
      <c r="C48" s="79"/>
      <c r="D48" s="51">
        <v>750</v>
      </c>
      <c r="E48" s="52"/>
      <c r="F48" s="52">
        <v>0</v>
      </c>
      <c r="G48" s="52"/>
      <c r="H48" s="52">
        <v>750</v>
      </c>
      <c r="I48" s="52">
        <f t="shared" si="8"/>
        <v>1500</v>
      </c>
      <c r="J48" s="80">
        <f t="shared" si="9"/>
        <v>1500</v>
      </c>
      <c r="K48" s="54">
        <v>1500</v>
      </c>
      <c r="L48" s="54"/>
      <c r="M48" s="55"/>
      <c r="N48" s="55"/>
      <c r="O48" s="55"/>
      <c r="P48" s="55"/>
      <c r="Q48" s="55"/>
      <c r="R48" s="56"/>
    </row>
    <row r="49" spans="1:18" ht="20" customHeight="1">
      <c r="A49" s="124" t="s">
        <v>47</v>
      </c>
      <c r="B49" s="125"/>
      <c r="C49" s="81"/>
      <c r="D49" s="82">
        <f>SUM(D4:D48)</f>
        <v>18245</v>
      </c>
      <c r="E49" s="83">
        <f>SUM(E4:E48)</f>
        <v>9000</v>
      </c>
      <c r="F49" s="83">
        <f>SUM(F4:F48)</f>
        <v>24265</v>
      </c>
      <c r="G49" s="84">
        <f>SUM(G4:G48)</f>
        <v>11100</v>
      </c>
      <c r="H49" s="85">
        <f>SUM(H4:H48)</f>
        <v>21670</v>
      </c>
      <c r="I49" s="86">
        <f t="shared" si="8"/>
        <v>84280</v>
      </c>
      <c r="J49" s="87">
        <f t="shared" si="9"/>
        <v>84280</v>
      </c>
      <c r="K49" s="88">
        <f t="shared" ref="K49:Q49" si="11">SUM(K4:K48)</f>
        <v>50000</v>
      </c>
      <c r="L49" s="63">
        <f t="shared" si="11"/>
        <v>6790</v>
      </c>
      <c r="M49" s="64">
        <f t="shared" si="11"/>
        <v>5000</v>
      </c>
      <c r="N49" s="64">
        <f t="shared" si="11"/>
        <v>5000</v>
      </c>
      <c r="O49" s="64">
        <f t="shared" si="11"/>
        <v>6000</v>
      </c>
      <c r="P49" s="64">
        <f t="shared" si="11"/>
        <v>5410</v>
      </c>
      <c r="Q49" s="89">
        <f t="shared" si="11"/>
        <v>6080</v>
      </c>
      <c r="R49" s="90"/>
    </row>
    <row r="50" spans="1:18" ht="20.5" customHeight="1">
      <c r="A50" s="91"/>
      <c r="B50" s="92"/>
      <c r="C50" s="93"/>
      <c r="D50" s="94"/>
      <c r="E50" s="95"/>
      <c r="F50" s="95"/>
      <c r="G50" s="95"/>
      <c r="H50" s="96"/>
      <c r="I50" s="97" t="s">
        <v>48</v>
      </c>
      <c r="J50" s="98"/>
      <c r="K50" s="99">
        <f>K49/I49</f>
        <v>0.59326056003796868</v>
      </c>
      <c r="L50" s="99">
        <f>L49/I49</f>
        <v>8.0564784053156147E-2</v>
      </c>
      <c r="M50" s="98">
        <f>M49/I49</f>
        <v>5.9326056003796868E-2</v>
      </c>
      <c r="N50" s="98">
        <f>N49/I49</f>
        <v>5.9326056003796868E-2</v>
      </c>
      <c r="O50" s="98">
        <f>O49/I49</f>
        <v>7.1191267204556236E-2</v>
      </c>
      <c r="P50" s="98">
        <f>P49/G49</f>
        <v>0.48738738738738741</v>
      </c>
      <c r="Q50" s="98"/>
      <c r="R50" s="100"/>
    </row>
    <row r="51" spans="1:18" ht="33.25" customHeight="1">
      <c r="A51" s="101" t="s">
        <v>49</v>
      </c>
      <c r="B51" s="102">
        <f>I49</f>
        <v>84280</v>
      </c>
      <c r="C51" s="103"/>
      <c r="D51" s="104"/>
      <c r="E51" s="104"/>
      <c r="F51" s="104"/>
      <c r="G51" s="104"/>
      <c r="H51" s="105"/>
      <c r="I51" s="106"/>
      <c r="J51" s="107"/>
      <c r="K51" s="108"/>
      <c r="L51" s="108"/>
      <c r="M51" s="109"/>
      <c r="N51" s="109"/>
      <c r="O51" s="109"/>
      <c r="P51" s="109"/>
      <c r="Q51" s="109"/>
      <c r="R51" s="110"/>
    </row>
  </sheetData>
  <mergeCells count="12">
    <mergeCell ref="K1:Q1"/>
    <mergeCell ref="R30:R33"/>
    <mergeCell ref="A30:A33"/>
    <mergeCell ref="A42:A48"/>
    <mergeCell ref="A49:B49"/>
    <mergeCell ref="A26:A29"/>
    <mergeCell ref="A34:A37"/>
    <mergeCell ref="A4:A7"/>
    <mergeCell ref="A9:A12"/>
    <mergeCell ref="A13:A16"/>
    <mergeCell ref="A17:A20"/>
    <mergeCell ref="A21:A24"/>
  </mergeCells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ARAC Budget for Pilot Phase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WW</cp:lastModifiedBy>
  <dcterms:modified xsi:type="dcterms:W3CDTF">2017-02-05T10:59:08Z</dcterms:modified>
</cp:coreProperties>
</file>