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21315" windowHeight="8700" activeTab="1"/>
  </bookViews>
  <sheets>
    <sheet name="overall budget" sheetId="1" r:id="rId1"/>
    <sheet name="salaries and honorariums Zurich" sheetId="2" r:id="rId2"/>
    <sheet name="Tabelle3" sheetId="3" r:id="rId3"/>
  </sheets>
  <definedNames>
    <definedName name="_xlnm.Print_Area" localSheetId="0">'overall budget'!$A$1:$V$40</definedName>
  </definedNames>
  <calcPr calcId="145621" concurrentCalc="0"/>
</workbook>
</file>

<file path=xl/calcChain.xml><?xml version="1.0" encoding="utf-8"?>
<calcChain xmlns="http://schemas.openxmlformats.org/spreadsheetml/2006/main">
  <c r="D22" i="2" l="1"/>
  <c r="I5" i="2"/>
  <c r="J4" i="2"/>
  <c r="B32" i="2"/>
  <c r="I6" i="2"/>
  <c r="I14" i="2"/>
  <c r="A29" i="2"/>
  <c r="B18" i="2"/>
  <c r="V6" i="1"/>
  <c r="B46" i="1"/>
  <c r="B45" i="1"/>
  <c r="B44" i="1"/>
  <c r="B43" i="1"/>
  <c r="V35" i="1"/>
  <c r="B40" i="1"/>
  <c r="E40" i="1"/>
  <c r="G40" i="1"/>
  <c r="I40" i="1"/>
  <c r="K40" i="1"/>
  <c r="M40" i="1"/>
  <c r="P40" i="1"/>
  <c r="R40" i="1"/>
  <c r="T40" i="1"/>
  <c r="V23" i="1"/>
  <c r="V24" i="1"/>
  <c r="V25" i="1"/>
  <c r="V26" i="1"/>
  <c r="V28" i="1"/>
  <c r="V29" i="1"/>
  <c r="V31" i="1"/>
  <c r="V32" i="1"/>
  <c r="V33" i="1"/>
  <c r="V34" i="1"/>
  <c r="V36" i="1"/>
  <c r="V37" i="1"/>
  <c r="V38" i="1"/>
  <c r="V22" i="1"/>
  <c r="V8" i="1"/>
  <c r="V10" i="1"/>
  <c r="V12" i="1"/>
  <c r="V14" i="1"/>
  <c r="V16" i="1"/>
  <c r="V18" i="1"/>
  <c r="V40" i="1"/>
</calcChain>
</file>

<file path=xl/sharedStrings.xml><?xml version="1.0" encoding="utf-8"?>
<sst xmlns="http://schemas.openxmlformats.org/spreadsheetml/2006/main" count="101" uniqueCount="90">
  <si>
    <t>Intertwining HiStories of Arts Education</t>
  </si>
  <si>
    <t>Working group</t>
  </si>
  <si>
    <t>workpackage I: research global/local histories</t>
  </si>
  <si>
    <t>June-sep 2016</t>
  </si>
  <si>
    <t>workpackage II activate HiStories</t>
  </si>
  <si>
    <t>Nov 16-sep17</t>
  </si>
  <si>
    <t>workpackage III production learning units and exhibition</t>
  </si>
  <si>
    <t>nov 17-june 18</t>
  </si>
  <si>
    <t>Nyanza</t>
  </si>
  <si>
    <t>Johannesburg</t>
  </si>
  <si>
    <t>Maseru</t>
  </si>
  <si>
    <t>Kampala</t>
  </si>
  <si>
    <t>Lubumbashi</t>
  </si>
  <si>
    <t>Hong Kong</t>
  </si>
  <si>
    <t>Vienna</t>
  </si>
  <si>
    <t>travel &amp; accomodation costs</t>
  </si>
  <si>
    <t xml:space="preserve">Shaking Histories Festival </t>
  </si>
  <si>
    <t xml:space="preserve">meeting I </t>
  </si>
  <si>
    <t>Oct 2016</t>
  </si>
  <si>
    <t>Oct 2017</t>
  </si>
  <si>
    <t>Event/Exhibition I, Zurich</t>
  </si>
  <si>
    <t>Event/Exhibition II, Lubumbashi</t>
  </si>
  <si>
    <t>Event/Exhibition III, Nyanza</t>
  </si>
  <si>
    <t>Honoraria for additional contributions</t>
  </si>
  <si>
    <t>production of the exhibition kit, including design, honorariums for contributions, …</t>
  </si>
  <si>
    <t>production of "learning units", including honorariums for contributions, design, redactions</t>
  </si>
  <si>
    <t>Translations</t>
  </si>
  <si>
    <t>General costs</t>
  </si>
  <si>
    <t>Total</t>
  </si>
  <si>
    <t>Un/chrono/logical timeline: digital development</t>
  </si>
  <si>
    <t>Catering, Technics</t>
  </si>
  <si>
    <t>Video, Documentation</t>
  </si>
  <si>
    <t>ZhdK</t>
  </si>
  <si>
    <t>Mercator</t>
  </si>
  <si>
    <t>Allianz</t>
  </si>
  <si>
    <t>coordination Sao Paulo</t>
  </si>
  <si>
    <t>Lineo</t>
  </si>
  <si>
    <t>Research Geneva</t>
  </si>
  <si>
    <t>Research Zurich</t>
  </si>
  <si>
    <t>20%, 24 month. Yearly gross income at 100%= 80000, +23% employers costs, =98400</t>
  </si>
  <si>
    <t>research international Freire reception</t>
  </si>
  <si>
    <t>Practice project: honorarium for researcher and fee for participants, travel, material</t>
  </si>
  <si>
    <t>Travel costs Zurich/Geneva meetings</t>
  </si>
  <si>
    <t xml:space="preserve">coordination: 10%, 24 Month. Yearly gross income at 100%= 70000, +23% employer's costs, =86100. </t>
  </si>
  <si>
    <t>Zurich/Geneva: overall coordination</t>
  </si>
  <si>
    <t>production workshop, place? (with africa cluster)</t>
  </si>
  <si>
    <t>prints, technics</t>
  </si>
  <si>
    <t>Reserve</t>
  </si>
  <si>
    <t>Total Mercator</t>
  </si>
  <si>
    <t>education researcher Zurich? (August-december 2016)</t>
  </si>
  <si>
    <t>5000 more than planned!</t>
  </si>
  <si>
    <t>workshops schools and museums</t>
  </si>
  <si>
    <t>ev. redistribute to other groups</t>
  </si>
  <si>
    <t>can be used for contributions from the team and other invited partners</t>
  </si>
  <si>
    <t>PR and communication</t>
  </si>
  <si>
    <t>Total Allianz</t>
  </si>
  <si>
    <t>Total ZhdK internal project fund</t>
  </si>
  <si>
    <t>Total ZhdK Netzwerkmodul 2018</t>
  </si>
  <si>
    <t>2016-2018</t>
  </si>
  <si>
    <t>Nora</t>
  </si>
  <si>
    <t>same. Split Regina/Education researcher Zurich. Regina can be employed only from april 2017. Before, honorarium</t>
  </si>
  <si>
    <t>Name</t>
  </si>
  <si>
    <t>task</t>
  </si>
  <si>
    <t>from</t>
  </si>
  <si>
    <t>to</t>
  </si>
  <si>
    <t>employment/honorarium</t>
  </si>
  <si>
    <t>employer</t>
  </si>
  <si>
    <t>Regina Vogel</t>
  </si>
  <si>
    <t>Camilla Franz</t>
  </si>
  <si>
    <t>gross cost ART/EDUCATION</t>
  </si>
  <si>
    <t>gross cost ZHDK</t>
  </si>
  <si>
    <t>Zurich archival research, interviews, literature research, writing</t>
  </si>
  <si>
    <t>Art/Education</t>
  </si>
  <si>
    <t>monthly/hourly rate</t>
  </si>
  <si>
    <t>months</t>
  </si>
  <si>
    <t>employment 10%</t>
  </si>
  <si>
    <t>Yearly gross income at 100%= 80000, +23% employers costs, =98400</t>
  </si>
  <si>
    <t>Nora Landkammer</t>
  </si>
  <si>
    <t>honorarium</t>
  </si>
  <si>
    <t>available</t>
  </si>
  <si>
    <t>Jahresarbeitszeit 100%</t>
  </si>
  <si>
    <t>Kosten</t>
  </si>
  <si>
    <t>Stundenkosten brutto brutto</t>
  </si>
  <si>
    <t>Zurich practice research, meetings, literature</t>
  </si>
  <si>
    <t>Monatsarbeitszeit 10%</t>
  </si>
  <si>
    <t>employment 15%</t>
  </si>
  <si>
    <t>practice project</t>
  </si>
  <si>
    <t>50/h, 16h/Month (=10%)</t>
  </si>
  <si>
    <t>?</t>
  </si>
  <si>
    <t>honorarium incl all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</si>
</sst>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CHF]\ #,##0"/>
    <numFmt numFmtId="166" formatCode="dd/mm/yyyy;@"/>
    <numFmt numFmtId="167" formatCode="[$CHF]\ #,##0.00"/>
  </numFmts>
  <fonts count="8" x14ac:knownFonts="1">
    <font>
      <sz val="11"/>
      <color theme="1"/>
      <name val="HelveticaNeueLT Com 55 Roman"/>
      <family val="2"/>
    </font>
    <font>
      <b/>
      <sz val="11"/>
      <color theme="1"/>
      <name val="HelveticaNeueLT Com 55 Roman"/>
      <family val="2"/>
    </font>
    <font>
      <sz val="9"/>
      <color theme="1"/>
      <name val="HelveticaNeueLT Com 55 Roman"/>
      <family val="2"/>
    </font>
    <font>
      <b/>
      <sz val="9"/>
      <color theme="1"/>
      <name val="HelveticaNeueLT Com 55 Roman"/>
      <family val="2"/>
    </font>
    <font>
      <sz val="9"/>
      <name val="HelveticaNeueLT Com 55 Roman"/>
      <family val="2"/>
    </font>
    <font>
      <b/>
      <sz val="9"/>
      <name val="HelveticaNeueLT Com 55 Roman"/>
      <family val="2"/>
    </font>
    <font>
      <b/>
      <u/>
      <sz val="9"/>
      <name val="HelveticaNeueLT Com 55 Roman"/>
      <family val="2"/>
    </font>
    <font>
      <sz val="9"/>
      <color rgb="FFFF0000"/>
      <name val="HelveticaNeueLT Com 55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17" fontId="3" fillId="2" borderId="1" xfId="0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0" fontId="0" fillId="5" borderId="0" xfId="0" applyFill="1"/>
    <xf numFmtId="0" fontId="0" fillId="4" borderId="0" xfId="0" applyFill="1"/>
    <xf numFmtId="0" fontId="0" fillId="6" borderId="0" xfId="0" applyFill="1"/>
    <xf numFmtId="164" fontId="2" fillId="6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4" fontId="1" fillId="0" borderId="0" xfId="0" applyNumberFormat="1" applyFont="1"/>
    <xf numFmtId="4" fontId="2" fillId="0" borderId="0" xfId="0" applyNumberFormat="1" applyFont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0" fillId="0" borderId="0" xfId="0" applyNumberFormat="1"/>
    <xf numFmtId="4" fontId="2" fillId="3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164" fontId="4" fillId="4" borderId="1" xfId="0" applyNumberFormat="1" applyFont="1" applyFill="1" applyBorder="1" applyAlignment="1">
      <alignment wrapText="1"/>
    </xf>
    <xf numFmtId="4" fontId="1" fillId="0" borderId="0" xfId="0" applyNumberFormat="1" applyFont="1" applyFill="1"/>
    <xf numFmtId="4" fontId="2" fillId="0" borderId="0" xfId="0" applyNumberFormat="1" applyFont="1" applyFill="1" applyAlignment="1">
      <alignment wrapText="1"/>
    </xf>
    <xf numFmtId="4" fontId="0" fillId="0" borderId="0" xfId="0" applyNumberFormat="1" applyFill="1"/>
    <xf numFmtId="0" fontId="0" fillId="0" borderId="0" xfId="0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164" fontId="7" fillId="0" borderId="1" xfId="0" applyNumberFormat="1" applyFont="1" applyBorder="1" applyAlignment="1">
      <alignment wrapText="1"/>
    </xf>
    <xf numFmtId="0" fontId="2" fillId="6" borderId="0" xfId="0" applyFont="1" applyFill="1" applyAlignment="1">
      <alignment wrapText="1"/>
    </xf>
    <xf numFmtId="4" fontId="2" fillId="6" borderId="0" xfId="0" applyNumberFormat="1" applyFont="1" applyFill="1" applyAlignment="1">
      <alignment wrapText="1"/>
    </xf>
    <xf numFmtId="0" fontId="2" fillId="5" borderId="0" xfId="0" applyFont="1" applyFill="1" applyAlignment="1">
      <alignment wrapText="1"/>
    </xf>
    <xf numFmtId="4" fontId="2" fillId="5" borderId="0" xfId="0" applyNumberFormat="1" applyFont="1" applyFill="1" applyAlignment="1">
      <alignment wrapText="1"/>
    </xf>
    <xf numFmtId="4" fontId="7" fillId="0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</cellXfs>
  <cellStyles count="1">
    <cellStyle name="Standard" xfId="0" builtinId="0"/>
  </cellStyles>
  <dxfs count="12">
    <dxf>
      <alignment horizontal="general" vertical="bottom" textRotation="0" wrapText="1" indent="0" justifyLastLine="0" shrinkToFit="0" readingOrder="0"/>
    </dxf>
    <dxf>
      <numFmt numFmtId="2" formatCode="0.00"/>
      <alignment horizontal="general" vertical="bottom" textRotation="0" wrapText="1" indent="0" justifyLastLine="0" shrinkToFit="0" readingOrder="0"/>
    </dxf>
    <dxf>
      <numFmt numFmtId="167" formatCode="[$CHF]\ #,##0.00"/>
      <alignment horizontal="general" vertical="bottom" textRotation="0" wrapText="1" indent="0" justifyLastLine="0" shrinkToFit="0" readingOrder="0"/>
    </dxf>
    <dxf>
      <numFmt numFmtId="167" formatCode="[$CHF]\ #,##0.00"/>
      <alignment horizontal="general" vertical="bottom" textRotation="0" wrapText="1" indent="0" justifyLastLine="0" shrinkToFit="0" readingOrder="0"/>
    </dxf>
    <dxf>
      <numFmt numFmtId="166" formatCode="dd/mm/yyyy;@"/>
      <alignment horizontal="general" vertical="bottom" textRotation="0" wrapText="1" indent="0" justifyLastLine="0" shrinkToFit="0" readingOrder="0"/>
    </dxf>
    <dxf>
      <numFmt numFmtId="166" formatCode="dd/mm/yyyy;@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3:J15" totalsRowShown="0" headerRowDxfId="7" dataDxfId="6">
  <autoFilter ref="A3:J15"/>
  <tableColumns count="10">
    <tableColumn id="1" name="Name" dataDxfId="11"/>
    <tableColumn id="2" name="task" dataDxfId="10"/>
    <tableColumn id="3" name="employment/honorarium" dataDxfId="9"/>
    <tableColumn id="10" name="monthly/hourly rate" dataDxfId="0"/>
    <tableColumn id="4" name="employer" dataDxfId="8"/>
    <tableColumn id="5" name="from" dataDxfId="5"/>
    <tableColumn id="6" name="to" dataDxfId="4"/>
    <tableColumn id="9" name="months" dataDxfId="1"/>
    <tableColumn id="8" name="gross cost ART/EDUCATION" dataDxfId="2"/>
    <tableColumn id="7" name="gross cost ZHDK" dataDxfId="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topLeftCell="A16" zoomScaleNormal="100" workbookViewId="0">
      <selection activeCell="I24" sqref="I24"/>
    </sheetView>
  </sheetViews>
  <sheetFormatPr baseColWidth="10" defaultRowHeight="14.25" x14ac:dyDescent="0.2"/>
  <cols>
    <col min="1" max="1" width="23.21875" customWidth="1"/>
    <col min="2" max="2" width="12.88671875" style="29" customWidth="1"/>
    <col min="3" max="3" width="12.88671875" style="35" customWidth="1"/>
    <col min="4" max="4" width="16.5546875" style="29" customWidth="1"/>
    <col min="5" max="5" width="19.44140625" customWidth="1"/>
    <col min="6" max="6" width="15.21875" customWidth="1"/>
    <col min="7" max="8" width="11.5546875" customWidth="1"/>
    <col min="9" max="9" width="16.5546875" customWidth="1"/>
    <col min="10" max="10" width="12.5546875" customWidth="1"/>
    <col min="11" max="12" width="14.21875" customWidth="1"/>
    <col min="13" max="13" width="19.77734375" customWidth="1"/>
    <col min="14" max="14" width="12.33203125" customWidth="1"/>
    <col min="15" max="15" width="12.6640625" customWidth="1"/>
  </cols>
  <sheetData>
    <row r="1" spans="1:28" x14ac:dyDescent="0.2">
      <c r="A1" s="1" t="s">
        <v>0</v>
      </c>
      <c r="B1" s="23"/>
      <c r="C1" s="33"/>
      <c r="D1" s="23"/>
    </row>
    <row r="2" spans="1:28" x14ac:dyDescent="0.2">
      <c r="A2" s="1" t="s">
        <v>58</v>
      </c>
      <c r="B2" s="23"/>
      <c r="C2" s="33"/>
      <c r="D2" s="23"/>
      <c r="E2" s="10" t="s">
        <v>32</v>
      </c>
      <c r="F2" s="11" t="s">
        <v>33</v>
      </c>
      <c r="G2" s="12" t="s">
        <v>34</v>
      </c>
      <c r="H2" s="36"/>
    </row>
    <row r="3" spans="1:28" s="2" customFormat="1" ht="12" x14ac:dyDescent="0.2">
      <c r="B3" s="24"/>
      <c r="C3" s="34"/>
      <c r="D3" s="24"/>
    </row>
    <row r="4" spans="1:28" s="2" customFormat="1" ht="56.25" customHeight="1" x14ac:dyDescent="0.25">
      <c r="A4" s="6" t="s">
        <v>1</v>
      </c>
      <c r="B4" s="25"/>
      <c r="C4" s="25"/>
      <c r="D4" s="25"/>
      <c r="E4" s="6" t="s">
        <v>2</v>
      </c>
      <c r="F4" s="6"/>
      <c r="G4" s="6" t="s">
        <v>17</v>
      </c>
      <c r="H4" s="6"/>
      <c r="I4" s="6" t="s">
        <v>4</v>
      </c>
      <c r="J4" s="6"/>
      <c r="K4" s="6" t="s">
        <v>16</v>
      </c>
      <c r="L4" s="6"/>
      <c r="M4" s="6" t="s">
        <v>6</v>
      </c>
      <c r="N4" s="6"/>
      <c r="O4" s="6" t="s">
        <v>45</v>
      </c>
      <c r="P4" s="6" t="s">
        <v>20</v>
      </c>
      <c r="Q4" s="6"/>
      <c r="R4" s="6" t="s">
        <v>21</v>
      </c>
      <c r="S4" s="6"/>
      <c r="T4" s="6" t="s">
        <v>22</v>
      </c>
      <c r="U4" s="6"/>
      <c r="V4" s="6" t="s">
        <v>28</v>
      </c>
    </row>
    <row r="5" spans="1:28" s="2" customFormat="1" ht="13.5" x14ac:dyDescent="0.25">
      <c r="A5" s="6"/>
      <c r="B5" s="25"/>
      <c r="C5" s="25"/>
      <c r="D5" s="25"/>
      <c r="E5" s="6" t="s">
        <v>3</v>
      </c>
      <c r="F5" s="6"/>
      <c r="G5" s="6" t="s">
        <v>18</v>
      </c>
      <c r="H5" s="6"/>
      <c r="I5" s="6" t="s">
        <v>5</v>
      </c>
      <c r="J5" s="6"/>
      <c r="K5" s="6" t="s">
        <v>19</v>
      </c>
      <c r="L5" s="6"/>
      <c r="M5" s="6" t="s">
        <v>7</v>
      </c>
      <c r="N5" s="6"/>
      <c r="O5" s="7">
        <v>43101</v>
      </c>
      <c r="P5" s="7">
        <v>43252</v>
      </c>
      <c r="Q5" s="7"/>
      <c r="R5" s="7">
        <v>43282</v>
      </c>
      <c r="S5" s="7"/>
      <c r="T5" s="7">
        <v>43282</v>
      </c>
      <c r="U5" s="7"/>
      <c r="V5" s="6"/>
    </row>
    <row r="6" spans="1:28" s="2" customFormat="1" ht="13.5" x14ac:dyDescent="0.25">
      <c r="A6" s="37" t="s">
        <v>9</v>
      </c>
      <c r="B6" s="26"/>
      <c r="C6" s="26"/>
      <c r="D6" s="26"/>
      <c r="E6" s="9">
        <v>1000</v>
      </c>
      <c r="F6" s="4"/>
      <c r="G6" s="4"/>
      <c r="H6" s="4"/>
      <c r="I6" s="8">
        <v>7750</v>
      </c>
      <c r="J6" s="4"/>
      <c r="K6" s="4"/>
      <c r="L6" s="4"/>
      <c r="M6" s="8">
        <v>7100</v>
      </c>
      <c r="N6" s="4"/>
      <c r="O6" s="4"/>
      <c r="P6" s="4"/>
      <c r="Q6" s="4"/>
      <c r="R6" s="4"/>
      <c r="S6" s="4"/>
      <c r="T6" s="4"/>
      <c r="U6" s="4"/>
      <c r="V6" s="5">
        <f>SUM(B6:T6)</f>
        <v>15850</v>
      </c>
      <c r="W6" s="3"/>
      <c r="X6" s="3"/>
      <c r="Y6" s="3"/>
      <c r="Z6" s="3"/>
      <c r="AA6" s="3"/>
      <c r="AB6" s="3"/>
    </row>
    <row r="7" spans="1:28" s="2" customFormat="1" ht="13.5" x14ac:dyDescent="0.25">
      <c r="A7" s="37"/>
      <c r="B7" s="26"/>
      <c r="C7" s="26"/>
      <c r="D7" s="26"/>
      <c r="E7" s="4"/>
      <c r="F7" s="4"/>
      <c r="G7" s="4"/>
      <c r="H7" s="4"/>
      <c r="I7" s="4"/>
      <c r="J7" s="4"/>
      <c r="K7" s="4"/>
      <c r="L7" s="4"/>
      <c r="M7" s="9">
        <v>1400</v>
      </c>
      <c r="N7" s="4"/>
      <c r="O7" s="4"/>
      <c r="P7" s="4"/>
      <c r="Q7" s="4"/>
      <c r="R7" s="4"/>
      <c r="S7" s="4"/>
      <c r="T7" s="4"/>
      <c r="U7" s="4"/>
      <c r="V7" s="5"/>
      <c r="W7" s="3"/>
      <c r="X7" s="3"/>
      <c r="Y7" s="3"/>
      <c r="Z7" s="3"/>
      <c r="AA7" s="3"/>
      <c r="AB7" s="3"/>
    </row>
    <row r="8" spans="1:28" s="2" customFormat="1" ht="13.5" x14ac:dyDescent="0.25">
      <c r="A8" s="37" t="s">
        <v>10</v>
      </c>
      <c r="B8" s="26"/>
      <c r="C8" s="26"/>
      <c r="D8" s="26"/>
      <c r="E8" s="9">
        <v>1000</v>
      </c>
      <c r="F8" s="4"/>
      <c r="G8" s="4"/>
      <c r="H8" s="4"/>
      <c r="I8" s="8">
        <v>7750</v>
      </c>
      <c r="J8" s="4"/>
      <c r="K8" s="4"/>
      <c r="L8" s="4"/>
      <c r="M8" s="8">
        <v>7100</v>
      </c>
      <c r="N8" s="4"/>
      <c r="O8" s="4"/>
      <c r="P8" s="4"/>
      <c r="Q8" s="4"/>
      <c r="R8" s="4"/>
      <c r="S8" s="4"/>
      <c r="T8" s="4"/>
      <c r="U8" s="4"/>
      <c r="V8" s="5">
        <f t="shared" ref="V8:V18" si="0">SUM(B8:T8)</f>
        <v>15850</v>
      </c>
      <c r="W8" s="3"/>
      <c r="X8" s="3"/>
      <c r="Y8" s="3"/>
      <c r="Z8" s="3"/>
      <c r="AA8" s="3"/>
      <c r="AB8" s="3"/>
    </row>
    <row r="9" spans="1:28" s="2" customFormat="1" ht="13.5" x14ac:dyDescent="0.25">
      <c r="A9" s="37"/>
      <c r="B9" s="26"/>
      <c r="C9" s="26"/>
      <c r="D9" s="26"/>
      <c r="E9" s="4"/>
      <c r="F9" s="4"/>
      <c r="G9" s="4"/>
      <c r="H9" s="4"/>
      <c r="I9" s="4"/>
      <c r="J9" s="4"/>
      <c r="K9" s="4"/>
      <c r="L9" s="4"/>
      <c r="M9" s="9">
        <v>1400</v>
      </c>
      <c r="N9" s="4"/>
      <c r="O9" s="4"/>
      <c r="P9" s="4"/>
      <c r="Q9" s="4"/>
      <c r="R9" s="4"/>
      <c r="S9" s="4"/>
      <c r="T9" s="4"/>
      <c r="U9" s="4"/>
      <c r="V9" s="5"/>
      <c r="W9" s="3"/>
      <c r="X9" s="3"/>
      <c r="Y9" s="3"/>
      <c r="Z9" s="3"/>
      <c r="AA9" s="3"/>
      <c r="AB9" s="3"/>
    </row>
    <row r="10" spans="1:28" s="2" customFormat="1" ht="13.5" x14ac:dyDescent="0.25">
      <c r="A10" s="37" t="s">
        <v>12</v>
      </c>
      <c r="B10" s="26"/>
      <c r="C10" s="26"/>
      <c r="D10" s="26"/>
      <c r="E10" s="9">
        <v>1000</v>
      </c>
      <c r="F10" s="4"/>
      <c r="G10" s="4"/>
      <c r="H10" s="4"/>
      <c r="I10" s="8">
        <v>7750</v>
      </c>
      <c r="J10" s="4"/>
      <c r="K10" s="4"/>
      <c r="L10" s="4"/>
      <c r="M10" s="8">
        <v>7100</v>
      </c>
      <c r="N10" s="4"/>
      <c r="O10" s="4"/>
      <c r="P10" s="4"/>
      <c r="Q10" s="4"/>
      <c r="R10" s="4"/>
      <c r="S10" s="4"/>
      <c r="T10" s="4"/>
      <c r="U10" s="4"/>
      <c r="V10" s="5">
        <f t="shared" si="0"/>
        <v>15850</v>
      </c>
      <c r="W10" s="3"/>
      <c r="X10" s="3"/>
      <c r="Y10" s="3"/>
      <c r="Z10" s="3"/>
      <c r="AA10" s="3"/>
      <c r="AB10" s="3"/>
    </row>
    <row r="11" spans="1:28" s="2" customFormat="1" ht="13.5" x14ac:dyDescent="0.25">
      <c r="A11" s="37"/>
      <c r="B11" s="26"/>
      <c r="C11" s="26"/>
      <c r="D11" s="26"/>
      <c r="E11" s="4"/>
      <c r="F11" s="4"/>
      <c r="G11" s="4"/>
      <c r="H11" s="4"/>
      <c r="I11" s="4"/>
      <c r="J11" s="4"/>
      <c r="K11" s="4"/>
      <c r="L11" s="4"/>
      <c r="M11" s="9">
        <v>1400</v>
      </c>
      <c r="N11" s="4"/>
      <c r="O11" s="4"/>
      <c r="P11" s="4"/>
      <c r="Q11" s="4"/>
      <c r="R11" s="4"/>
      <c r="S11" s="4"/>
      <c r="T11" s="4"/>
      <c r="U11" s="4"/>
      <c r="V11" s="5"/>
      <c r="W11" s="3"/>
      <c r="X11" s="3"/>
      <c r="Y11" s="3"/>
      <c r="Z11" s="3"/>
      <c r="AA11" s="3"/>
      <c r="AB11" s="3"/>
    </row>
    <row r="12" spans="1:28" s="2" customFormat="1" ht="13.5" x14ac:dyDescent="0.25">
      <c r="A12" s="37" t="s">
        <v>11</v>
      </c>
      <c r="B12" s="26"/>
      <c r="C12" s="26"/>
      <c r="D12" s="26"/>
      <c r="E12" s="9">
        <v>1000</v>
      </c>
      <c r="F12" s="4"/>
      <c r="G12" s="4"/>
      <c r="H12" s="4"/>
      <c r="I12" s="13">
        <v>7750</v>
      </c>
      <c r="J12" s="4"/>
      <c r="K12" s="4"/>
      <c r="L12" s="4"/>
      <c r="M12" s="8">
        <v>7100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15850</v>
      </c>
      <c r="W12" s="3"/>
      <c r="X12" s="3"/>
      <c r="Y12" s="3"/>
      <c r="Z12" s="3"/>
      <c r="AA12" s="3"/>
      <c r="AB12" s="3"/>
    </row>
    <row r="13" spans="1:28" s="2" customFormat="1" ht="24.75" x14ac:dyDescent="0.25">
      <c r="A13" s="37"/>
      <c r="B13" s="26"/>
      <c r="C13" s="26"/>
      <c r="D13" s="26"/>
      <c r="E13" s="4"/>
      <c r="F13" s="4"/>
      <c r="G13" s="4"/>
      <c r="H13" s="4"/>
      <c r="I13" s="13">
        <v>3099.5</v>
      </c>
      <c r="J13" s="43" t="s">
        <v>52</v>
      </c>
      <c r="K13" s="4"/>
      <c r="L13" s="4"/>
      <c r="M13" s="9">
        <v>1400</v>
      </c>
      <c r="N13" s="4"/>
      <c r="O13" s="4"/>
      <c r="P13" s="4"/>
      <c r="Q13" s="4"/>
      <c r="R13" s="4"/>
      <c r="S13" s="4"/>
      <c r="T13" s="4"/>
      <c r="U13" s="4"/>
      <c r="V13" s="5"/>
      <c r="W13" s="3"/>
      <c r="X13" s="3"/>
      <c r="Y13" s="3"/>
      <c r="Z13" s="3"/>
      <c r="AA13" s="3"/>
      <c r="AB13" s="3"/>
    </row>
    <row r="14" spans="1:28" s="2" customFormat="1" ht="13.5" x14ac:dyDescent="0.25">
      <c r="A14" s="37" t="s">
        <v>8</v>
      </c>
      <c r="B14" s="26"/>
      <c r="C14" s="26"/>
      <c r="D14" s="26"/>
      <c r="E14" s="9">
        <v>1000</v>
      </c>
      <c r="F14" s="4"/>
      <c r="G14" s="4"/>
      <c r="H14" s="4"/>
      <c r="I14" s="13">
        <v>7750</v>
      </c>
      <c r="J14" s="4"/>
      <c r="K14" s="4"/>
      <c r="L14" s="4"/>
      <c r="M14" s="8">
        <v>7100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15850</v>
      </c>
      <c r="W14" s="3"/>
      <c r="X14" s="3"/>
      <c r="Y14" s="3"/>
      <c r="Z14" s="3"/>
      <c r="AA14" s="3"/>
      <c r="AB14" s="3"/>
    </row>
    <row r="15" spans="1:28" s="2" customFormat="1" ht="24.75" x14ac:dyDescent="0.25">
      <c r="A15" s="37"/>
      <c r="B15" s="26"/>
      <c r="C15" s="26"/>
      <c r="D15" s="26"/>
      <c r="E15" s="4"/>
      <c r="F15" s="4"/>
      <c r="G15" s="4"/>
      <c r="H15" s="4"/>
      <c r="I15" s="13">
        <v>3099.5</v>
      </c>
      <c r="J15" s="43" t="s">
        <v>52</v>
      </c>
      <c r="K15" s="4"/>
      <c r="L15" s="4"/>
      <c r="M15" s="9">
        <v>1400</v>
      </c>
      <c r="N15" s="4"/>
      <c r="O15" s="4"/>
      <c r="P15" s="4"/>
      <c r="Q15" s="4"/>
      <c r="R15" s="4"/>
      <c r="S15" s="4"/>
      <c r="T15" s="4"/>
      <c r="U15" s="4"/>
      <c r="V15" s="5"/>
      <c r="W15" s="3"/>
      <c r="X15" s="3"/>
      <c r="Y15" s="3"/>
      <c r="Z15" s="3"/>
      <c r="AA15" s="3"/>
      <c r="AB15" s="3"/>
    </row>
    <row r="16" spans="1:28" s="2" customFormat="1" ht="13.5" x14ac:dyDescent="0.25">
      <c r="A16" s="37" t="s">
        <v>13</v>
      </c>
      <c r="B16" s="26"/>
      <c r="C16" s="26"/>
      <c r="D16" s="26"/>
      <c r="E16" s="9">
        <v>1000</v>
      </c>
      <c r="F16" s="4"/>
      <c r="G16" s="4"/>
      <c r="H16" s="4"/>
      <c r="I16" s="8">
        <v>7750</v>
      </c>
      <c r="J16" s="4"/>
      <c r="K16" s="4"/>
      <c r="L16" s="4"/>
      <c r="M16" s="8">
        <v>7100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15850</v>
      </c>
      <c r="W16" s="3"/>
      <c r="X16" s="3"/>
      <c r="Y16" s="3"/>
      <c r="Z16" s="3"/>
      <c r="AA16" s="3"/>
      <c r="AB16" s="3"/>
    </row>
    <row r="17" spans="1:28" s="2" customFormat="1" ht="13.5" x14ac:dyDescent="0.25">
      <c r="A17" s="37"/>
      <c r="B17" s="26"/>
      <c r="C17" s="26"/>
      <c r="D17" s="26"/>
      <c r="E17" s="4"/>
      <c r="F17" s="4"/>
      <c r="G17" s="4"/>
      <c r="H17" s="4"/>
      <c r="I17" s="4"/>
      <c r="J17" s="4"/>
      <c r="K17" s="4"/>
      <c r="L17" s="4"/>
      <c r="M17" s="9">
        <v>1400</v>
      </c>
      <c r="N17" s="4"/>
      <c r="O17" s="4"/>
      <c r="P17" s="4"/>
      <c r="Q17" s="4"/>
      <c r="R17" s="4"/>
      <c r="S17" s="4"/>
      <c r="T17" s="4"/>
      <c r="U17" s="4"/>
      <c r="V17" s="5"/>
      <c r="W17" s="3"/>
      <c r="X17" s="3"/>
      <c r="Y17" s="3"/>
      <c r="Z17" s="3"/>
      <c r="AA17" s="3"/>
      <c r="AB17" s="3"/>
    </row>
    <row r="18" spans="1:28" s="2" customFormat="1" ht="13.5" x14ac:dyDescent="0.25">
      <c r="A18" s="37" t="s">
        <v>14</v>
      </c>
      <c r="B18" s="26"/>
      <c r="C18" s="26"/>
      <c r="D18" s="26"/>
      <c r="E18" s="9">
        <v>1000</v>
      </c>
      <c r="F18" s="4"/>
      <c r="G18" s="4"/>
      <c r="H18" s="4"/>
      <c r="I18" s="13">
        <v>7750</v>
      </c>
      <c r="J18" s="4"/>
      <c r="K18" s="4"/>
      <c r="L18" s="4"/>
      <c r="M18" s="8">
        <v>7100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15850</v>
      </c>
      <c r="W18" s="3"/>
      <c r="X18" s="3"/>
      <c r="Y18" s="3"/>
      <c r="Z18" s="3"/>
      <c r="AA18" s="3"/>
      <c r="AB18" s="3"/>
    </row>
    <row r="19" spans="1:28" s="2" customFormat="1" ht="24.75" x14ac:dyDescent="0.25">
      <c r="A19" s="37"/>
      <c r="B19" s="26"/>
      <c r="C19" s="26"/>
      <c r="D19" s="26"/>
      <c r="E19" s="4"/>
      <c r="F19" s="4"/>
      <c r="G19" s="4"/>
      <c r="H19" s="4"/>
      <c r="I19" s="13">
        <v>3099.5</v>
      </c>
      <c r="J19" s="43" t="s">
        <v>52</v>
      </c>
      <c r="K19" s="4"/>
      <c r="L19" s="4"/>
      <c r="M19" s="9">
        <v>1400</v>
      </c>
      <c r="N19" s="4"/>
      <c r="O19" s="4"/>
      <c r="P19" s="4"/>
      <c r="Q19" s="4"/>
      <c r="R19" s="4"/>
      <c r="S19" s="4"/>
      <c r="T19" s="4"/>
      <c r="U19" s="4"/>
      <c r="V19" s="5"/>
      <c r="W19" s="3"/>
      <c r="X19" s="3"/>
      <c r="Y19" s="3"/>
      <c r="Z19" s="3"/>
      <c r="AA19" s="3"/>
      <c r="AB19" s="3"/>
    </row>
    <row r="20" spans="1:28" s="2" customFormat="1" ht="84.75" customHeight="1" x14ac:dyDescent="0.25">
      <c r="A20" s="49" t="s">
        <v>44</v>
      </c>
      <c r="B20" s="51">
        <v>17220</v>
      </c>
      <c r="C20" s="30">
        <v>8000</v>
      </c>
      <c r="D20" s="53" t="s">
        <v>43</v>
      </c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v>17220</v>
      </c>
      <c r="W20" s="3"/>
      <c r="X20" s="3"/>
      <c r="Y20" s="3"/>
      <c r="Z20" s="3"/>
      <c r="AA20" s="3"/>
      <c r="AB20" s="3"/>
    </row>
    <row r="21" spans="1:28" s="2" customFormat="1" ht="13.5" x14ac:dyDescent="0.25">
      <c r="A21" s="50"/>
      <c r="B21" s="52"/>
      <c r="C21" s="31">
        <v>9220</v>
      </c>
      <c r="D21" s="54"/>
      <c r="F21" s="4"/>
      <c r="G21" s="4"/>
      <c r="H21" s="4"/>
      <c r="I21" s="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3"/>
      <c r="X21" s="3"/>
      <c r="Y21" s="3"/>
      <c r="Z21" s="3"/>
      <c r="AA21" s="3"/>
      <c r="AB21" s="3"/>
    </row>
    <row r="22" spans="1:28" s="2" customFormat="1" ht="13.5" x14ac:dyDescent="0.25">
      <c r="A22" s="37" t="s">
        <v>35</v>
      </c>
      <c r="B22" s="26"/>
      <c r="C22" s="26"/>
      <c r="D22" s="26"/>
      <c r="E22" s="9">
        <v>1000</v>
      </c>
      <c r="F22" s="4" t="s">
        <v>36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>SUM(B22:U22)</f>
        <v>1000</v>
      </c>
      <c r="W22" s="3"/>
      <c r="X22" s="3"/>
      <c r="Y22" s="3"/>
      <c r="Z22" s="3"/>
      <c r="AA22" s="3"/>
      <c r="AB22" s="3"/>
    </row>
    <row r="23" spans="1:28" s="2" customFormat="1" ht="60.75" x14ac:dyDescent="0.25">
      <c r="A23" s="37" t="s">
        <v>37</v>
      </c>
      <c r="B23" s="31">
        <v>39360</v>
      </c>
      <c r="C23" s="26"/>
      <c r="D23" s="26" t="s">
        <v>39</v>
      </c>
      <c r="E23" s="4"/>
      <c r="F23" s="4"/>
      <c r="G23" s="4"/>
      <c r="H23" s="4"/>
      <c r="I23" s="8">
        <v>6000</v>
      </c>
      <c r="J23" s="4" t="s">
        <v>41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>
        <f t="shared" ref="V23:V38" si="1">SUM(B23:U23)</f>
        <v>45360</v>
      </c>
      <c r="W23" s="3"/>
      <c r="X23" s="3"/>
      <c r="Y23" s="3"/>
      <c r="Z23" s="3"/>
      <c r="AA23" s="3"/>
      <c r="AB23" s="3"/>
    </row>
    <row r="24" spans="1:28" s="2" customFormat="1" ht="72.75" x14ac:dyDescent="0.25">
      <c r="A24" s="37" t="s">
        <v>38</v>
      </c>
      <c r="B24" s="31">
        <v>39360</v>
      </c>
      <c r="C24" s="26"/>
      <c r="D24" s="48" t="s">
        <v>60</v>
      </c>
      <c r="E24" s="9">
        <v>5000</v>
      </c>
      <c r="F24" s="43" t="s">
        <v>49</v>
      </c>
      <c r="G24" s="4"/>
      <c r="H24" s="4"/>
      <c r="I24" s="8">
        <v>6000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>
        <f t="shared" si="1"/>
        <v>50360</v>
      </c>
      <c r="W24" s="3"/>
      <c r="X24" s="3"/>
      <c r="Y24" s="3"/>
      <c r="Z24" s="3"/>
      <c r="AA24" s="3"/>
      <c r="AB24" s="3"/>
    </row>
    <row r="25" spans="1:28" s="2" customFormat="1" ht="24.75" x14ac:dyDescent="0.25">
      <c r="A25" s="37" t="s">
        <v>40</v>
      </c>
      <c r="B25" s="26"/>
      <c r="C25" s="26"/>
      <c r="D25" s="26"/>
      <c r="E25" s="4"/>
      <c r="F25" s="4"/>
      <c r="G25" s="4"/>
      <c r="H25" s="4"/>
      <c r="I25" s="8">
        <v>5000</v>
      </c>
      <c r="J25" s="4" t="s">
        <v>59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>
        <f t="shared" si="1"/>
        <v>5000</v>
      </c>
      <c r="W25" s="3"/>
      <c r="X25" s="3"/>
      <c r="Y25" s="3"/>
      <c r="Z25" s="3"/>
      <c r="AA25" s="3"/>
      <c r="AB25" s="3"/>
    </row>
    <row r="26" spans="1:28" s="2" customFormat="1" ht="30" customHeight="1" x14ac:dyDescent="0.25">
      <c r="A26" s="37" t="s">
        <v>42</v>
      </c>
      <c r="B26" s="31">
        <v>1000</v>
      </c>
      <c r="C26" s="26"/>
      <c r="D26" s="2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>
        <f t="shared" si="1"/>
        <v>1000</v>
      </c>
      <c r="W26" s="3"/>
      <c r="X26" s="3"/>
      <c r="Y26" s="3"/>
      <c r="Z26" s="3"/>
      <c r="AA26" s="3"/>
      <c r="AB26" s="3"/>
    </row>
    <row r="27" spans="1:28" s="2" customFormat="1" ht="13.5" x14ac:dyDescent="0.25">
      <c r="A27" s="6" t="s">
        <v>27</v>
      </c>
      <c r="B27" s="27"/>
      <c r="C27" s="27"/>
      <c r="D27" s="2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3"/>
      <c r="X27" s="3"/>
      <c r="Y27" s="3"/>
      <c r="Z27" s="3"/>
      <c r="AA27" s="3"/>
      <c r="AB27" s="3"/>
    </row>
    <row r="28" spans="1:28" s="19" customFormat="1" ht="24.75" x14ac:dyDescent="0.25">
      <c r="A28" s="38" t="s">
        <v>15</v>
      </c>
      <c r="B28" s="28"/>
      <c r="C28" s="28"/>
      <c r="D28" s="28"/>
      <c r="E28" s="14"/>
      <c r="F28" s="14"/>
      <c r="G28" s="15">
        <v>15500</v>
      </c>
      <c r="H28" s="43" t="s">
        <v>50</v>
      </c>
      <c r="I28" s="14"/>
      <c r="J28" s="14"/>
      <c r="K28" s="16">
        <v>27232</v>
      </c>
      <c r="L28" s="14"/>
      <c r="M28" s="14"/>
      <c r="N28" s="14"/>
      <c r="O28" s="32">
        <v>11400</v>
      </c>
      <c r="P28" s="32">
        <v>6500</v>
      </c>
      <c r="Q28" s="14"/>
      <c r="R28" s="32">
        <v>4500</v>
      </c>
      <c r="S28" s="14"/>
      <c r="T28" s="32">
        <v>4500</v>
      </c>
      <c r="U28" s="14"/>
      <c r="V28" s="5">
        <f t="shared" si="1"/>
        <v>69632</v>
      </c>
      <c r="W28" s="18"/>
      <c r="X28" s="18"/>
      <c r="Y28" s="18"/>
      <c r="Z28" s="18"/>
      <c r="AA28" s="18"/>
      <c r="AB28" s="18"/>
    </row>
    <row r="29" spans="1:28" s="19" customFormat="1" ht="48.75" x14ac:dyDescent="0.25">
      <c r="A29" s="38" t="s">
        <v>23</v>
      </c>
      <c r="B29" s="28"/>
      <c r="C29" s="28"/>
      <c r="D29" s="28"/>
      <c r="E29" s="14"/>
      <c r="F29" s="14"/>
      <c r="G29" s="14"/>
      <c r="H29" s="14"/>
      <c r="I29" s="14"/>
      <c r="J29" s="14"/>
      <c r="K29" s="16">
        <v>11392</v>
      </c>
      <c r="L29" s="43" t="s">
        <v>53</v>
      </c>
      <c r="M29" s="14"/>
      <c r="N29" s="14"/>
      <c r="O29" s="14"/>
      <c r="P29" s="14"/>
      <c r="Q29" s="14"/>
      <c r="R29" s="14"/>
      <c r="S29" s="14"/>
      <c r="T29" s="14"/>
      <c r="U29" s="14"/>
      <c r="V29" s="5">
        <f t="shared" si="1"/>
        <v>11392</v>
      </c>
      <c r="W29" s="18"/>
      <c r="X29" s="18"/>
      <c r="Y29" s="18"/>
      <c r="Z29" s="18"/>
      <c r="AA29" s="18"/>
      <c r="AB29" s="18"/>
    </row>
    <row r="30" spans="1:28" s="19" customFormat="1" ht="13.5" x14ac:dyDescent="0.25">
      <c r="A30" s="38" t="s">
        <v>51</v>
      </c>
      <c r="B30" s="28"/>
      <c r="C30" s="28"/>
      <c r="D30" s="28"/>
      <c r="E30" s="14"/>
      <c r="F30" s="14"/>
      <c r="G30" s="14"/>
      <c r="H30" s="14"/>
      <c r="I30" s="14"/>
      <c r="J30" s="14"/>
      <c r="K30" s="16">
        <v>4340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5"/>
      <c r="W30" s="18"/>
      <c r="X30" s="18"/>
      <c r="Y30" s="18"/>
      <c r="Z30" s="18"/>
      <c r="AA30" s="18"/>
      <c r="AB30" s="18"/>
    </row>
    <row r="31" spans="1:28" s="19" customFormat="1" ht="36.75" x14ac:dyDescent="0.25">
      <c r="A31" s="38" t="s">
        <v>24</v>
      </c>
      <c r="B31" s="28"/>
      <c r="C31" s="28"/>
      <c r="D31" s="28"/>
      <c r="E31" s="14"/>
      <c r="F31" s="14"/>
      <c r="G31" s="14"/>
      <c r="H31" s="14"/>
      <c r="I31" s="14"/>
      <c r="J31" s="14"/>
      <c r="K31" s="14"/>
      <c r="L31" s="14"/>
      <c r="M31" s="32">
        <v>10000</v>
      </c>
      <c r="N31" s="14"/>
      <c r="O31" s="14"/>
      <c r="P31" s="14"/>
      <c r="Q31" s="14"/>
      <c r="V31" s="5">
        <f t="shared" si="1"/>
        <v>10000</v>
      </c>
      <c r="W31" s="18"/>
      <c r="X31" s="18"/>
      <c r="Y31" s="18"/>
      <c r="Z31" s="18"/>
      <c r="AA31" s="18"/>
      <c r="AB31" s="18"/>
    </row>
    <row r="32" spans="1:28" s="19" customFormat="1" ht="36.75" x14ac:dyDescent="0.25">
      <c r="A32" s="38" t="s">
        <v>25</v>
      </c>
      <c r="B32" s="28"/>
      <c r="C32" s="28"/>
      <c r="D32" s="28"/>
      <c r="E32" s="14"/>
      <c r="F32" s="14"/>
      <c r="G32" s="14"/>
      <c r="H32" s="14"/>
      <c r="I32" s="14"/>
      <c r="J32" s="14"/>
      <c r="K32" s="14"/>
      <c r="L32" s="14"/>
      <c r="M32" s="32">
        <v>7000</v>
      </c>
      <c r="N32" s="14"/>
      <c r="O32" s="14"/>
      <c r="P32" s="14"/>
      <c r="Q32" s="14"/>
      <c r="R32" s="14"/>
      <c r="S32" s="14"/>
      <c r="T32" s="14"/>
      <c r="U32" s="14"/>
      <c r="V32" s="5">
        <f t="shared" si="1"/>
        <v>7000</v>
      </c>
      <c r="W32" s="18"/>
      <c r="X32" s="18"/>
      <c r="Y32" s="18"/>
      <c r="Z32" s="18"/>
      <c r="AA32" s="18"/>
      <c r="AB32" s="18"/>
    </row>
    <row r="33" spans="1:28" s="19" customFormat="1" ht="13.5" x14ac:dyDescent="0.25">
      <c r="A33" s="38" t="s">
        <v>26</v>
      </c>
      <c r="B33" s="28"/>
      <c r="C33" s="28"/>
      <c r="D33" s="28"/>
      <c r="E33" s="14"/>
      <c r="F33" s="14"/>
      <c r="G33" s="14"/>
      <c r="H33" s="14"/>
      <c r="I33" s="14"/>
      <c r="J33" s="14"/>
      <c r="K33" s="16">
        <v>5425</v>
      </c>
      <c r="L33" s="14"/>
      <c r="M33" s="32">
        <v>5000</v>
      </c>
      <c r="N33" s="14"/>
      <c r="O33" s="14"/>
      <c r="P33" s="14"/>
      <c r="Q33" s="14"/>
      <c r="R33" s="14"/>
      <c r="S33" s="14"/>
      <c r="T33" s="14"/>
      <c r="U33" s="14"/>
      <c r="V33" s="5">
        <f t="shared" si="1"/>
        <v>10425</v>
      </c>
      <c r="W33" s="18"/>
      <c r="X33" s="18"/>
      <c r="Y33" s="18"/>
      <c r="Z33" s="18"/>
      <c r="AA33" s="18"/>
      <c r="AB33" s="18"/>
    </row>
    <row r="34" spans="1:28" s="19" customFormat="1" ht="24.75" x14ac:dyDescent="0.25">
      <c r="A34" s="38" t="s">
        <v>29</v>
      </c>
      <c r="B34" s="28"/>
      <c r="C34" s="28"/>
      <c r="D34" s="28"/>
      <c r="E34" s="14"/>
      <c r="F34" s="14"/>
      <c r="G34" s="14"/>
      <c r="H34" s="14"/>
      <c r="I34" s="16">
        <v>3255</v>
      </c>
      <c r="J34" s="14"/>
      <c r="K34" s="20"/>
      <c r="L34" s="20"/>
      <c r="M34" s="14"/>
      <c r="N34" s="14"/>
      <c r="O34" s="14"/>
      <c r="P34" s="14"/>
      <c r="Q34" s="14"/>
      <c r="R34" s="14"/>
      <c r="S34" s="14"/>
      <c r="T34" s="14"/>
      <c r="U34" s="14"/>
      <c r="V34" s="5">
        <f t="shared" si="1"/>
        <v>3255</v>
      </c>
      <c r="W34" s="18"/>
      <c r="X34" s="18"/>
      <c r="Y34" s="18"/>
      <c r="Z34" s="18"/>
      <c r="AA34" s="18"/>
      <c r="AB34" s="18"/>
    </row>
    <row r="35" spans="1:28" s="19" customFormat="1" ht="13.5" x14ac:dyDescent="0.25">
      <c r="A35" s="38" t="s">
        <v>30</v>
      </c>
      <c r="B35" s="28"/>
      <c r="C35" s="28"/>
      <c r="D35" s="28"/>
      <c r="E35" s="14"/>
      <c r="F35" s="14"/>
      <c r="G35" s="14"/>
      <c r="H35" s="14"/>
      <c r="I35" s="14"/>
      <c r="J35" s="14"/>
      <c r="K35" s="16">
        <v>3255</v>
      </c>
      <c r="L35" s="14"/>
      <c r="M35" s="14"/>
      <c r="N35" s="14"/>
      <c r="O35" s="15">
        <v>900</v>
      </c>
      <c r="P35" s="15">
        <v>1800</v>
      </c>
      <c r="Q35" s="14"/>
      <c r="R35" s="32">
        <v>1000</v>
      </c>
      <c r="S35" s="14" t="s">
        <v>46</v>
      </c>
      <c r="T35" s="32">
        <v>1000</v>
      </c>
      <c r="U35" s="14" t="s">
        <v>46</v>
      </c>
      <c r="V35" s="5">
        <f>SUM(B35:U35)</f>
        <v>7955</v>
      </c>
      <c r="W35" s="18"/>
      <c r="X35" s="18"/>
      <c r="Y35" s="18"/>
      <c r="Z35" s="18"/>
      <c r="AA35" s="18"/>
      <c r="AB35" s="18"/>
    </row>
    <row r="36" spans="1:28" s="19" customFormat="1" ht="13.5" x14ac:dyDescent="0.25">
      <c r="A36" s="38" t="s">
        <v>54</v>
      </c>
      <c r="B36" s="28"/>
      <c r="C36" s="28"/>
      <c r="D36" s="28"/>
      <c r="E36" s="14"/>
      <c r="F36" s="14"/>
      <c r="G36" s="14"/>
      <c r="H36" s="14"/>
      <c r="I36" s="14"/>
      <c r="J36" s="14"/>
      <c r="K36" s="16">
        <v>3255</v>
      </c>
      <c r="L36" s="14"/>
      <c r="M36" s="14"/>
      <c r="N36" s="14"/>
      <c r="O36" s="14"/>
      <c r="P36" s="15">
        <v>1200</v>
      </c>
      <c r="Q36" s="14"/>
      <c r="R36" s="14"/>
      <c r="S36" s="14"/>
      <c r="T36" s="14"/>
      <c r="U36" s="14"/>
      <c r="V36" s="5">
        <f t="shared" si="1"/>
        <v>4455</v>
      </c>
      <c r="W36" s="18"/>
      <c r="X36" s="18"/>
      <c r="Y36" s="18"/>
      <c r="Z36" s="18"/>
      <c r="AA36" s="18"/>
      <c r="AB36" s="18"/>
    </row>
    <row r="37" spans="1:28" s="19" customFormat="1" ht="13.5" x14ac:dyDescent="0.25">
      <c r="A37" s="38" t="s">
        <v>31</v>
      </c>
      <c r="B37" s="28"/>
      <c r="C37" s="28"/>
      <c r="D37" s="28"/>
      <c r="E37" s="14"/>
      <c r="F37" s="14"/>
      <c r="G37" s="14"/>
      <c r="H37" s="14"/>
      <c r="I37" s="14"/>
      <c r="J37" s="14"/>
      <c r="K37" s="16">
        <v>2170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5">
        <f t="shared" si="1"/>
        <v>2170</v>
      </c>
      <c r="W37" s="18"/>
      <c r="X37" s="18"/>
      <c r="Y37" s="18"/>
      <c r="Z37" s="18"/>
      <c r="AA37" s="18"/>
      <c r="AB37" s="18"/>
    </row>
    <row r="38" spans="1:28" s="19" customFormat="1" ht="13.5" x14ac:dyDescent="0.25">
      <c r="A38" s="38" t="s">
        <v>47</v>
      </c>
      <c r="B38" s="39">
        <v>1200</v>
      </c>
      <c r="C38" s="28"/>
      <c r="D38" s="2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5">
        <f t="shared" si="1"/>
        <v>1200</v>
      </c>
      <c r="W38" s="18"/>
      <c r="X38" s="18"/>
      <c r="Y38" s="18"/>
      <c r="Z38" s="18"/>
      <c r="AA38" s="18"/>
      <c r="AB38" s="18"/>
    </row>
    <row r="39" spans="1:28" s="19" customFormat="1" ht="13.5" x14ac:dyDescent="0.25">
      <c r="A39" s="38"/>
      <c r="B39" s="28"/>
      <c r="C39" s="28"/>
      <c r="D39" s="2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5"/>
      <c r="W39" s="18"/>
      <c r="X39" s="18"/>
      <c r="Y39" s="18"/>
      <c r="Z39" s="18"/>
      <c r="AA39" s="18"/>
      <c r="AB39" s="18"/>
    </row>
    <row r="40" spans="1:28" s="19" customFormat="1" ht="13.5" x14ac:dyDescent="0.25">
      <c r="A40" s="38"/>
      <c r="B40" s="40">
        <f>SUM(B6:B39)</f>
        <v>98140</v>
      </c>
      <c r="C40" s="28"/>
      <c r="D40" s="28"/>
      <c r="E40" s="17">
        <f>SUM(E6:E39)</f>
        <v>13000</v>
      </c>
      <c r="F40" s="17"/>
      <c r="G40" s="17">
        <f>SUM(G6:G39)</f>
        <v>15500</v>
      </c>
      <c r="H40" s="17"/>
      <c r="I40" s="17">
        <f>SUM(I6:I39)</f>
        <v>83803.5</v>
      </c>
      <c r="J40" s="17"/>
      <c r="K40" s="17">
        <f>SUM(K6:K39)</f>
        <v>57069</v>
      </c>
      <c r="L40" s="17"/>
      <c r="M40" s="17">
        <f>SUM(M6:M39)</f>
        <v>81500</v>
      </c>
      <c r="N40" s="17"/>
      <c r="O40" s="17"/>
      <c r="P40" s="17">
        <f>SUM(P6:P39)</f>
        <v>9500</v>
      </c>
      <c r="Q40" s="17"/>
      <c r="R40" s="17">
        <f>SUM(R6:R39)</f>
        <v>5500</v>
      </c>
      <c r="S40" s="17"/>
      <c r="T40" s="17">
        <f>SUM(T6:T39)</f>
        <v>5500</v>
      </c>
      <c r="U40" s="17"/>
      <c r="V40" s="21">
        <f>SUM(V6:V39)</f>
        <v>358374</v>
      </c>
      <c r="W40" s="18"/>
      <c r="X40" s="18"/>
      <c r="Y40" s="18"/>
      <c r="Z40" s="18"/>
      <c r="AA40" s="18"/>
      <c r="AB40" s="18"/>
    </row>
    <row r="41" spans="1:28" s="2" customFormat="1" ht="12" x14ac:dyDescent="0.2">
      <c r="B41" s="24"/>
      <c r="C41" s="34"/>
      <c r="D41" s="2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2" customFormat="1" ht="12" x14ac:dyDescent="0.2">
      <c r="B42" s="24"/>
      <c r="C42" s="34"/>
      <c r="D42" s="2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2" customFormat="1" ht="12" x14ac:dyDescent="0.2">
      <c r="A43" s="41" t="s">
        <v>48</v>
      </c>
      <c r="B43" s="42">
        <f>SUM(B23,B24,B26,B38,C21,I6,I8,I10,I16,I25,I23,I24,M6,M8,M10,M16,M18,M31,M32,M33,O28,P28,R28,R35,T28,T35,M12,M14)</f>
        <v>238740</v>
      </c>
      <c r="C43" s="34"/>
      <c r="D43" s="2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2" customFormat="1" ht="12" x14ac:dyDescent="0.2">
      <c r="A44" s="44" t="s">
        <v>55</v>
      </c>
      <c r="B44" s="45">
        <f>SUM(C20,I12,I13,I14,I15,I18,I19,I34,K28,K29,K30,K33,K35,K36,K37)</f>
        <v>100872.5</v>
      </c>
      <c r="C44" s="34"/>
      <c r="D44" s="2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2" customFormat="1" ht="12" x14ac:dyDescent="0.2">
      <c r="A45" s="46" t="s">
        <v>56</v>
      </c>
      <c r="B45" s="47">
        <f>SUM(E6,E8,E10,E12,E14,E16,E18,E22,E24,G28)</f>
        <v>28500</v>
      </c>
      <c r="C45" s="34"/>
      <c r="D45" s="2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2" customFormat="1" ht="12" x14ac:dyDescent="0.2">
      <c r="A46" s="46" t="s">
        <v>57</v>
      </c>
      <c r="B46" s="47">
        <f>SUM(M7,M9,M11,M13,M15,M17,M19,O35,P35,P36)</f>
        <v>13700</v>
      </c>
      <c r="C46" s="34"/>
      <c r="D46" s="2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2" customFormat="1" ht="12" x14ac:dyDescent="0.2">
      <c r="B47" s="24"/>
      <c r="C47" s="34"/>
      <c r="D47" s="2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2" customFormat="1" ht="12" x14ac:dyDescent="0.2">
      <c r="B48" s="24"/>
      <c r="C48" s="34"/>
      <c r="D48" s="2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2:28" s="2" customFormat="1" ht="12" x14ac:dyDescent="0.2">
      <c r="B49" s="24"/>
      <c r="C49" s="34"/>
      <c r="D49" s="2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2:28" s="2" customFormat="1" ht="12" x14ac:dyDescent="0.2">
      <c r="B50" s="24"/>
      <c r="C50" s="34"/>
      <c r="D50" s="2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2:28" s="2" customFormat="1" ht="12" x14ac:dyDescent="0.2">
      <c r="B51" s="24"/>
      <c r="C51" s="34"/>
      <c r="D51" s="2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2:28" s="2" customFormat="1" ht="12" x14ac:dyDescent="0.2">
      <c r="B52" s="24"/>
      <c r="C52" s="34"/>
      <c r="D52" s="2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2:28" s="2" customFormat="1" ht="12" x14ac:dyDescent="0.2">
      <c r="B53" s="24"/>
      <c r="C53" s="34"/>
      <c r="D53" s="2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2:28" s="2" customFormat="1" ht="12" x14ac:dyDescent="0.2">
      <c r="B54" s="24"/>
      <c r="C54" s="34"/>
      <c r="D54" s="2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2:28" s="2" customFormat="1" ht="12" x14ac:dyDescent="0.2">
      <c r="B55" s="24"/>
      <c r="C55" s="34"/>
      <c r="D55" s="2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2:28" s="2" customFormat="1" ht="12" x14ac:dyDescent="0.2">
      <c r="B56" s="24"/>
      <c r="C56" s="34"/>
      <c r="D56" s="2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2:28" s="2" customFormat="1" ht="12" x14ac:dyDescent="0.2">
      <c r="B57" s="24"/>
      <c r="C57" s="34"/>
      <c r="D57" s="2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s="2" customFormat="1" ht="12" x14ac:dyDescent="0.2">
      <c r="B58" s="24"/>
      <c r="C58" s="34"/>
      <c r="D58" s="24"/>
    </row>
    <row r="59" spans="2:28" s="2" customFormat="1" ht="12" x14ac:dyDescent="0.2">
      <c r="B59" s="24"/>
      <c r="C59" s="34"/>
      <c r="D59" s="24"/>
    </row>
    <row r="60" spans="2:28" s="2" customFormat="1" ht="12" x14ac:dyDescent="0.2">
      <c r="B60" s="24"/>
      <c r="C60" s="34"/>
      <c r="D60" s="24"/>
    </row>
    <row r="61" spans="2:28" s="2" customFormat="1" ht="12" x14ac:dyDescent="0.2">
      <c r="B61" s="24"/>
      <c r="C61" s="34"/>
      <c r="D61" s="24"/>
    </row>
    <row r="62" spans="2:28" s="2" customFormat="1" ht="12" x14ac:dyDescent="0.2">
      <c r="B62" s="24"/>
      <c r="C62" s="34"/>
      <c r="D62" s="24"/>
    </row>
    <row r="63" spans="2:28" s="2" customFormat="1" ht="12" x14ac:dyDescent="0.2">
      <c r="B63" s="24"/>
      <c r="C63" s="34"/>
      <c r="D63" s="24"/>
    </row>
    <row r="64" spans="2:28" s="2" customFormat="1" ht="12" x14ac:dyDescent="0.2">
      <c r="B64" s="24"/>
      <c r="C64" s="34"/>
      <c r="D64" s="24"/>
    </row>
    <row r="65" spans="2:4" s="2" customFormat="1" ht="12" x14ac:dyDescent="0.2">
      <c r="B65" s="24"/>
      <c r="C65" s="34"/>
      <c r="D65" s="24"/>
    </row>
    <row r="66" spans="2:4" s="2" customFormat="1" ht="12" x14ac:dyDescent="0.2">
      <c r="B66" s="24"/>
      <c r="C66" s="34"/>
      <c r="D66" s="24"/>
    </row>
    <row r="67" spans="2:4" s="2" customFormat="1" ht="12" x14ac:dyDescent="0.2">
      <c r="B67" s="24"/>
      <c r="C67" s="34"/>
      <c r="D67" s="24"/>
    </row>
    <row r="68" spans="2:4" s="2" customFormat="1" ht="12" x14ac:dyDescent="0.2">
      <c r="B68" s="24"/>
      <c r="C68" s="34"/>
      <c r="D68" s="24"/>
    </row>
    <row r="69" spans="2:4" s="2" customFormat="1" ht="12" x14ac:dyDescent="0.2">
      <c r="B69" s="24"/>
      <c r="C69" s="34"/>
      <c r="D69" s="24"/>
    </row>
    <row r="70" spans="2:4" s="2" customFormat="1" ht="12" x14ac:dyDescent="0.2">
      <c r="B70" s="24"/>
      <c r="C70" s="34"/>
      <c r="D70" s="24"/>
    </row>
    <row r="71" spans="2:4" s="2" customFormat="1" ht="12" x14ac:dyDescent="0.2">
      <c r="B71" s="24"/>
      <c r="C71" s="34"/>
      <c r="D71" s="24"/>
    </row>
    <row r="72" spans="2:4" s="2" customFormat="1" ht="12" x14ac:dyDescent="0.2">
      <c r="B72" s="24"/>
      <c r="C72" s="34"/>
      <c r="D72" s="24"/>
    </row>
    <row r="73" spans="2:4" s="2" customFormat="1" ht="12" x14ac:dyDescent="0.2">
      <c r="B73" s="24"/>
      <c r="C73" s="34"/>
      <c r="D73" s="24"/>
    </row>
    <row r="74" spans="2:4" s="2" customFormat="1" ht="12" x14ac:dyDescent="0.2">
      <c r="B74" s="24"/>
      <c r="C74" s="34"/>
      <c r="D74" s="24"/>
    </row>
    <row r="75" spans="2:4" s="2" customFormat="1" ht="12" x14ac:dyDescent="0.2">
      <c r="B75" s="24"/>
      <c r="C75" s="34"/>
      <c r="D75" s="24"/>
    </row>
  </sheetData>
  <mergeCells count="3">
    <mergeCell ref="A20:A21"/>
    <mergeCell ref="B20:B21"/>
    <mergeCell ref="D20:D21"/>
  </mergeCells>
  <pageMargins left="0.7" right="0.7" top="0.78740157499999996" bottom="0.78740157499999996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"/>
  <sheetViews>
    <sheetView tabSelected="1" workbookViewId="0">
      <selection activeCell="D8" sqref="D8"/>
    </sheetView>
  </sheetViews>
  <sheetFormatPr baseColWidth="10" defaultRowHeight="14.25" x14ac:dyDescent="0.2"/>
  <cols>
    <col min="1" max="1" width="22.88671875" customWidth="1"/>
    <col min="2" max="2" width="25.21875" customWidth="1"/>
    <col min="3" max="4" width="21.33203125" customWidth="1"/>
    <col min="5" max="5" width="15.109375" customWidth="1"/>
    <col min="9" max="9" width="12" bestFit="1" customWidth="1"/>
  </cols>
  <sheetData>
    <row r="3" spans="1:10" ht="42.75" x14ac:dyDescent="0.2">
      <c r="A3" s="55" t="s">
        <v>61</v>
      </c>
      <c r="B3" s="55" t="s">
        <v>62</v>
      </c>
      <c r="C3" s="55" t="s">
        <v>65</v>
      </c>
      <c r="D3" s="55" t="s">
        <v>73</v>
      </c>
      <c r="E3" s="55" t="s">
        <v>66</v>
      </c>
      <c r="F3" s="55" t="s">
        <v>63</v>
      </c>
      <c r="G3" s="55" t="s">
        <v>64</v>
      </c>
      <c r="H3" s="55" t="s">
        <v>74</v>
      </c>
      <c r="I3" s="55" t="s">
        <v>69</v>
      </c>
      <c r="J3" s="55" t="s">
        <v>70</v>
      </c>
    </row>
    <row r="4" spans="1:10" x14ac:dyDescent="0.2">
      <c r="A4" s="55" t="s">
        <v>67</v>
      </c>
      <c r="B4" s="55"/>
      <c r="C4" s="55" t="s">
        <v>78</v>
      </c>
      <c r="D4" s="55" t="s">
        <v>87</v>
      </c>
      <c r="E4" s="55" t="s">
        <v>32</v>
      </c>
      <c r="F4" s="56">
        <v>42583</v>
      </c>
      <c r="G4" s="56">
        <v>42460</v>
      </c>
      <c r="H4" s="58">
        <v>8</v>
      </c>
      <c r="I4" s="57"/>
      <c r="J4" s="57">
        <f>800*8</f>
        <v>6400</v>
      </c>
    </row>
    <row r="5" spans="1:10" ht="42.75" x14ac:dyDescent="0.2">
      <c r="A5" s="55" t="s">
        <v>67</v>
      </c>
      <c r="B5" s="55" t="s">
        <v>71</v>
      </c>
      <c r="C5" s="55" t="s">
        <v>85</v>
      </c>
      <c r="D5" s="55" t="s">
        <v>76</v>
      </c>
      <c r="E5" s="55" t="s">
        <v>72</v>
      </c>
      <c r="F5" s="56">
        <v>42826</v>
      </c>
      <c r="G5" s="56">
        <v>43312</v>
      </c>
      <c r="H5" s="58">
        <v>16</v>
      </c>
      <c r="I5" s="57">
        <f>B27/12/100*15*16</f>
        <v>19680</v>
      </c>
      <c r="J5" s="57"/>
    </row>
    <row r="6" spans="1:10" ht="28.5" x14ac:dyDescent="0.2">
      <c r="A6" s="55" t="s">
        <v>68</v>
      </c>
      <c r="B6" s="55" t="s">
        <v>83</v>
      </c>
      <c r="C6" s="55" t="s">
        <v>75</v>
      </c>
      <c r="D6" s="55"/>
      <c r="E6" s="55"/>
      <c r="F6" s="56">
        <v>42583</v>
      </c>
      <c r="G6" s="56">
        <v>43312</v>
      </c>
      <c r="H6" s="58">
        <v>24</v>
      </c>
      <c r="I6" s="57">
        <f>B27/10*2</f>
        <v>19680</v>
      </c>
      <c r="J6" s="57"/>
    </row>
    <row r="7" spans="1:10" ht="28.5" x14ac:dyDescent="0.2">
      <c r="A7" s="55" t="s">
        <v>68</v>
      </c>
      <c r="B7" s="55" t="s">
        <v>86</v>
      </c>
      <c r="C7" s="55" t="s">
        <v>89</v>
      </c>
      <c r="D7" s="55"/>
      <c r="E7" s="55" t="s">
        <v>72</v>
      </c>
      <c r="F7" s="56"/>
      <c r="G7" s="56"/>
      <c r="H7" s="58"/>
      <c r="I7" s="57">
        <v>6000</v>
      </c>
      <c r="J7" s="57"/>
    </row>
    <row r="8" spans="1:10" x14ac:dyDescent="0.2">
      <c r="A8" s="55" t="s">
        <v>77</v>
      </c>
      <c r="B8" s="55"/>
      <c r="C8" s="55" t="s">
        <v>78</v>
      </c>
      <c r="D8" s="55" t="s">
        <v>88</v>
      </c>
      <c r="E8" s="55" t="s">
        <v>72</v>
      </c>
      <c r="F8" s="56"/>
      <c r="G8" s="56"/>
      <c r="H8" s="58"/>
      <c r="I8" s="57">
        <v>5000</v>
      </c>
      <c r="J8" s="57"/>
    </row>
    <row r="9" spans="1:10" x14ac:dyDescent="0.2">
      <c r="A9" s="55"/>
      <c r="B9" s="55"/>
      <c r="C9" s="55"/>
      <c r="D9" s="55"/>
      <c r="E9" s="55"/>
      <c r="F9" s="56"/>
      <c r="G9" s="56"/>
      <c r="H9" s="58"/>
      <c r="I9" s="57"/>
      <c r="J9" s="57"/>
    </row>
    <row r="10" spans="1:10" x14ac:dyDescent="0.2">
      <c r="A10" s="55"/>
      <c r="B10" s="55"/>
      <c r="C10" s="55"/>
      <c r="D10" s="55"/>
      <c r="E10" s="55"/>
      <c r="F10" s="56"/>
      <c r="G10" s="56"/>
      <c r="H10" s="58"/>
      <c r="I10" s="57"/>
      <c r="J10" s="57"/>
    </row>
    <row r="11" spans="1:10" x14ac:dyDescent="0.2">
      <c r="A11" s="55"/>
      <c r="B11" s="55"/>
      <c r="C11" s="55"/>
      <c r="D11" s="55"/>
      <c r="E11" s="55"/>
      <c r="F11" s="56"/>
      <c r="G11" s="56"/>
      <c r="H11" s="58"/>
      <c r="I11" s="57"/>
      <c r="J11" s="57"/>
    </row>
    <row r="12" spans="1:10" x14ac:dyDescent="0.2">
      <c r="A12" s="55"/>
      <c r="B12" s="55"/>
      <c r="C12" s="55"/>
      <c r="D12" s="55"/>
      <c r="E12" s="55"/>
      <c r="F12" s="56"/>
      <c r="G12" s="56"/>
      <c r="H12" s="58"/>
      <c r="I12" s="57"/>
      <c r="J12" s="57"/>
    </row>
    <row r="13" spans="1:10" x14ac:dyDescent="0.2">
      <c r="A13" s="55"/>
      <c r="B13" s="55"/>
      <c r="C13" s="55"/>
      <c r="D13" s="55"/>
      <c r="E13" s="55"/>
      <c r="F13" s="56"/>
      <c r="G13" s="56"/>
      <c r="H13" s="58"/>
      <c r="I13" s="57"/>
      <c r="J13" s="57"/>
    </row>
    <row r="14" spans="1:10" x14ac:dyDescent="0.2">
      <c r="A14" s="55"/>
      <c r="B14" s="55"/>
      <c r="C14" s="55"/>
      <c r="D14" s="55"/>
      <c r="E14" s="55"/>
      <c r="F14" s="56"/>
      <c r="G14" s="56"/>
      <c r="H14" s="59" t="s">
        <v>28</v>
      </c>
      <c r="I14" s="57">
        <f>SUM(I4:I13)</f>
        <v>50360</v>
      </c>
      <c r="J14" s="57"/>
    </row>
    <row r="15" spans="1:10" x14ac:dyDescent="0.2">
      <c r="A15" s="55"/>
      <c r="B15" s="55"/>
      <c r="C15" s="55"/>
      <c r="D15" s="55"/>
      <c r="E15" s="55"/>
      <c r="F15" s="56"/>
      <c r="G15" s="56"/>
      <c r="H15" s="58" t="s">
        <v>79</v>
      </c>
      <c r="I15" s="29">
        <v>50360</v>
      </c>
      <c r="J15" s="57"/>
    </row>
    <row r="18" spans="1:4" x14ac:dyDescent="0.2">
      <c r="A18">
        <v>98400</v>
      </c>
      <c r="B18">
        <f>A18/12/10*16</f>
        <v>13120</v>
      </c>
    </row>
    <row r="22" spans="1:4" x14ac:dyDescent="0.2">
      <c r="A22" s="31">
        <v>39360</v>
      </c>
      <c r="B22">
        <v>5000</v>
      </c>
      <c r="C22">
        <v>6000</v>
      </c>
      <c r="D22" s="29">
        <f>A22+B22+C22</f>
        <v>50360</v>
      </c>
    </row>
    <row r="26" spans="1:4" x14ac:dyDescent="0.2">
      <c r="A26" t="s">
        <v>80</v>
      </c>
      <c r="B26" t="s">
        <v>81</v>
      </c>
    </row>
    <row r="27" spans="1:4" x14ac:dyDescent="0.2">
      <c r="A27">
        <v>1932</v>
      </c>
      <c r="B27">
        <v>98400</v>
      </c>
    </row>
    <row r="28" spans="1:4" x14ac:dyDescent="0.2">
      <c r="A28" t="s">
        <v>82</v>
      </c>
    </row>
    <row r="29" spans="1:4" x14ac:dyDescent="0.2">
      <c r="A29">
        <f>B27/A27</f>
        <v>50.931677018633543</v>
      </c>
    </row>
    <row r="31" spans="1:4" x14ac:dyDescent="0.2">
      <c r="A31" t="s">
        <v>84</v>
      </c>
      <c r="B31" t="s">
        <v>81</v>
      </c>
    </row>
    <row r="32" spans="1:4" x14ac:dyDescent="0.2">
      <c r="A32">
        <v>16</v>
      </c>
      <c r="B32">
        <f>A32*50</f>
        <v>800</v>
      </c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overall budget</vt:lpstr>
      <vt:lpstr>salaries and honorariums Zurich</vt:lpstr>
      <vt:lpstr>Tabelle3</vt:lpstr>
      <vt:lpstr>'overall budget'!Druckbereich</vt:lpstr>
    </vt:vector>
  </TitlesOfParts>
  <Company>Zürcher Hochschule der Künste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Landkammer Nora</dc:creator>
  <cp:lastModifiedBy>Landkammer Nora</cp:lastModifiedBy>
  <cp:lastPrinted>2016-06-04T10:25:08Z</cp:lastPrinted>
  <dcterms:created xsi:type="dcterms:W3CDTF">2016-06-04T09:25:46Z</dcterms:created>
  <dcterms:modified xsi:type="dcterms:W3CDTF">2016-06-27T14:24:02Z</dcterms:modified>
</cp:coreProperties>
</file>